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L2KAxtIJGGANwO0w9FtQAgZqIj1tNGiA7UC4qRDsrJLoGwjl4WhzfZxcdt13gpkxhk/Z/QFbZaIHuxIw2DnUmQ==" workbookSaltValue="Xw8lcJF0tiPiUksJIk98jQ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Print_Area" localSheetId="0">Sonuc!$B$1:$S$45</definedName>
  </definedNames>
  <calcPr calcId="152511" refMode="R1C1"/>
</workbook>
</file>

<file path=xl/calcChain.xml><?xml version="1.0" encoding="utf-8"?>
<calcChain xmlns="http://schemas.openxmlformats.org/spreadsheetml/2006/main">
  <c r="J4" i="7" l="1"/>
  <c r="A6" i="7"/>
  <c r="A7" i="7" s="1"/>
  <c r="A25" i="7" s="1"/>
  <c r="A23" i="7"/>
  <c r="E6" i="7"/>
  <c r="E7" i="7" s="1"/>
  <c r="E8" i="7" s="1"/>
  <c r="E9" i="7" s="1"/>
  <c r="E10" i="7" s="1"/>
  <c r="E11" i="7" s="1"/>
  <c r="A46" i="7"/>
  <c r="A64" i="7" s="1"/>
  <c r="A63" i="7"/>
  <c r="E46" i="7"/>
  <c r="E47" i="7" s="1"/>
  <c r="E48" i="7" s="1"/>
  <c r="E49" i="7" s="1"/>
  <c r="E50" i="7" s="1"/>
  <c r="E51" i="7" s="1"/>
  <c r="A85" i="7"/>
  <c r="A86" i="7" s="1"/>
  <c r="A87" i="7" s="1"/>
  <c r="A102" i="7"/>
  <c r="E85" i="7"/>
  <c r="E86" i="7" s="1"/>
  <c r="E87" i="7" s="1"/>
  <c r="A123" i="7"/>
  <c r="A140" i="7"/>
  <c r="E123" i="7"/>
  <c r="E124" i="7" s="1"/>
  <c r="E125" i="7" s="1"/>
  <c r="E126" i="7" s="1"/>
  <c r="A161" i="7"/>
  <c r="A179" i="7" s="1"/>
  <c r="A178" i="7"/>
  <c r="E161" i="7"/>
  <c r="A200" i="7"/>
  <c r="A201" i="7" s="1"/>
  <c r="A219" i="7" s="1"/>
  <c r="A217" i="7"/>
  <c r="E200" i="7"/>
  <c r="B3" i="16"/>
  <c r="A47" i="7" l="1"/>
  <c r="A65" i="7" s="1"/>
  <c r="A103" i="7"/>
  <c r="A24" i="7"/>
  <c r="A162" i="7"/>
  <c r="A163" i="7" s="1"/>
  <c r="A8" i="7"/>
  <c r="A9" i="7" s="1"/>
  <c r="A27" i="7" s="1"/>
  <c r="A218" i="7"/>
  <c r="A202" i="7"/>
  <c r="E201" i="7"/>
  <c r="A88" i="7"/>
  <c r="A105" i="7"/>
  <c r="A124" i="7"/>
  <c r="A141" i="7"/>
  <c r="E88" i="7"/>
  <c r="E12" i="7"/>
  <c r="E162" i="7"/>
  <c r="E52" i="7"/>
  <c r="E127" i="7"/>
  <c r="A48" i="7"/>
  <c r="A104" i="7"/>
  <c r="A10" i="7" l="1"/>
  <c r="A11" i="7" s="1"/>
  <c r="A26" i="7"/>
  <c r="A180" i="7"/>
  <c r="A181" i="7"/>
  <c r="A164" i="7"/>
  <c r="A203" i="7"/>
  <c r="A220" i="7"/>
  <c r="E53" i="7"/>
  <c r="A66" i="7"/>
  <c r="A49" i="7"/>
  <c r="E13" i="7"/>
  <c r="A125" i="7"/>
  <c r="A142" i="7"/>
  <c r="E128" i="7"/>
  <c r="E163" i="7"/>
  <c r="E89" i="7"/>
  <c r="A89" i="7"/>
  <c r="A106" i="7"/>
  <c r="E202" i="7"/>
  <c r="A28" i="7" l="1"/>
  <c r="A165" i="7"/>
  <c r="A182" i="7"/>
  <c r="A221" i="7"/>
  <c r="A204" i="7"/>
  <c r="E90" i="7"/>
  <c r="A143" i="7"/>
  <c r="A126" i="7"/>
  <c r="E54" i="7"/>
  <c r="E129" i="7"/>
  <c r="A50" i="7"/>
  <c r="A67" i="7"/>
  <c r="A29" i="7"/>
  <c r="A12" i="7"/>
  <c r="A90" i="7"/>
  <c r="A107" i="7"/>
  <c r="E14" i="7"/>
  <c r="E203" i="7"/>
  <c r="E164" i="7"/>
  <c r="A183" i="7" l="1"/>
  <c r="A166" i="7"/>
  <c r="A205" i="7"/>
  <c r="A222" i="7"/>
  <c r="E165" i="7"/>
  <c r="A13" i="7"/>
  <c r="A30" i="7"/>
  <c r="E55" i="7"/>
  <c r="A91" i="7"/>
  <c r="A108" i="7"/>
  <c r="A127" i="7"/>
  <c r="A144" i="7"/>
  <c r="E130" i="7"/>
  <c r="E91" i="7"/>
  <c r="E204" i="7"/>
  <c r="E15" i="7"/>
  <c r="A51" i="7"/>
  <c r="A68" i="7"/>
  <c r="A167" i="7" l="1"/>
  <c r="A184" i="7"/>
  <c r="A223" i="7"/>
  <c r="A206" i="7"/>
  <c r="A31" i="7"/>
  <c r="A14" i="7"/>
  <c r="A52" i="7"/>
  <c r="A69" i="7"/>
  <c r="E205" i="7"/>
  <c r="E131" i="7"/>
  <c r="A145" i="7"/>
  <c r="A128" i="7"/>
  <c r="E56" i="7"/>
  <c r="E166" i="7"/>
  <c r="E16" i="7"/>
  <c r="E92" i="7"/>
  <c r="A109" i="7"/>
  <c r="A92" i="7"/>
  <c r="A185" i="7" l="1"/>
  <c r="A168" i="7"/>
  <c r="A207" i="7"/>
  <c r="A224" i="7"/>
  <c r="E93" i="7"/>
  <c r="A146" i="7"/>
  <c r="A129" i="7"/>
  <c r="E132" i="7"/>
  <c r="E206" i="7"/>
  <c r="A15" i="7"/>
  <c r="A32" i="7"/>
  <c r="A93" i="7"/>
  <c r="A110" i="7"/>
  <c r="E57" i="7"/>
  <c r="A53" i="7"/>
  <c r="A70" i="7"/>
  <c r="E17" i="7"/>
  <c r="E167" i="7"/>
  <c r="A186" i="7" l="1"/>
  <c r="A169" i="7"/>
  <c r="A225" i="7"/>
  <c r="A208" i="7"/>
  <c r="A71" i="7"/>
  <c r="A54" i="7"/>
  <c r="A94" i="7"/>
  <c r="A111" i="7"/>
  <c r="A33" i="7"/>
  <c r="A16" i="7"/>
  <c r="E133" i="7"/>
  <c r="E94" i="7"/>
  <c r="E18" i="7"/>
  <c r="E207" i="7"/>
  <c r="A130" i="7"/>
  <c r="A147" i="7"/>
  <c r="E168" i="7"/>
  <c r="E58" i="7"/>
  <c r="A170" i="7" l="1"/>
  <c r="A187" i="7"/>
  <c r="A209" i="7"/>
  <c r="A226" i="7"/>
  <c r="A55" i="7"/>
  <c r="A72" i="7"/>
  <c r="E208" i="7"/>
  <c r="E95" i="7"/>
  <c r="A17" i="7"/>
  <c r="A34" i="7"/>
  <c r="E59" i="7"/>
  <c r="E19" i="7"/>
  <c r="E134" i="7"/>
  <c r="E169" i="7"/>
  <c r="A148" i="7"/>
  <c r="A131" i="7"/>
  <c r="A112" i="7"/>
  <c r="A95" i="7"/>
  <c r="A171" i="7" l="1"/>
  <c r="A188" i="7"/>
  <c r="A210" i="7"/>
  <c r="A227" i="7"/>
  <c r="A96" i="7"/>
  <c r="A113" i="7"/>
  <c r="E60" i="7"/>
  <c r="A35" i="7"/>
  <c r="A18" i="7"/>
  <c r="E135" i="7"/>
  <c r="E96" i="7"/>
  <c r="E209" i="7"/>
  <c r="A73" i="7"/>
  <c r="A56" i="7"/>
  <c r="A132" i="7"/>
  <c r="A149" i="7"/>
  <c r="E170" i="7"/>
  <c r="E20" i="7"/>
  <c r="A189" i="7" l="1"/>
  <c r="A172" i="7"/>
  <c r="A211" i="7"/>
  <c r="A228" i="7"/>
  <c r="E171" i="7"/>
  <c r="A133" i="7"/>
  <c r="A150" i="7"/>
  <c r="E210" i="7"/>
  <c r="A19" i="7"/>
  <c r="A36" i="7"/>
  <c r="A74" i="7"/>
  <c r="A57" i="7"/>
  <c r="E136" i="7"/>
  <c r="A97" i="7"/>
  <c r="A114" i="7"/>
  <c r="E21" i="7"/>
  <c r="E97" i="7"/>
  <c r="E61" i="7"/>
  <c r="A173" i="7" l="1"/>
  <c r="A190" i="7"/>
  <c r="A212" i="7"/>
  <c r="A229" i="7"/>
  <c r="E62" i="7"/>
  <c r="A98" i="7"/>
  <c r="A115" i="7"/>
  <c r="E137" i="7"/>
  <c r="A58" i="7"/>
  <c r="A75" i="7"/>
  <c r="A151" i="7"/>
  <c r="A134" i="7"/>
  <c r="E98" i="7"/>
  <c r="E22" i="7"/>
  <c r="A37" i="7"/>
  <c r="A20" i="7"/>
  <c r="E211" i="7"/>
  <c r="E172" i="7"/>
  <c r="A174" i="7" l="1"/>
  <c r="A191" i="7"/>
  <c r="A213" i="7"/>
  <c r="A230" i="7"/>
  <c r="E173" i="7"/>
  <c r="A21" i="7"/>
  <c r="A38" i="7"/>
  <c r="E99" i="7"/>
  <c r="E138" i="7"/>
  <c r="E63" i="7"/>
  <c r="A99" i="7"/>
  <c r="A116" i="7"/>
  <c r="E212" i="7"/>
  <c r="E23" i="7"/>
  <c r="A135" i="7"/>
  <c r="A152" i="7"/>
  <c r="A59" i="7"/>
  <c r="A76" i="7"/>
  <c r="A192" i="7" l="1"/>
  <c r="A175" i="7"/>
  <c r="A231" i="7"/>
  <c r="A214" i="7"/>
  <c r="A117" i="7"/>
  <c r="A100" i="7"/>
  <c r="E139" i="7"/>
  <c r="A136" i="7"/>
  <c r="A153" i="7"/>
  <c r="E213" i="7"/>
  <c r="A39" i="7"/>
  <c r="A22" i="7"/>
  <c r="A60" i="7"/>
  <c r="A77" i="7"/>
  <c r="E100" i="7"/>
  <c r="E174" i="7"/>
  <c r="E24" i="7"/>
  <c r="E64" i="7"/>
  <c r="A193" i="7" l="1"/>
  <c r="A176" i="7"/>
  <c r="A215" i="7"/>
  <c r="A232" i="7"/>
  <c r="E65" i="7"/>
  <c r="A101" i="7"/>
  <c r="A118" i="7"/>
  <c r="E25" i="7"/>
  <c r="A61" i="7"/>
  <c r="A78" i="7"/>
  <c r="A40" i="7"/>
  <c r="E175" i="7"/>
  <c r="E214" i="7"/>
  <c r="E140" i="7"/>
  <c r="E101" i="7"/>
  <c r="A154" i="7"/>
  <c r="A137" i="7"/>
  <c r="A194" i="7" l="1"/>
  <c r="A177" i="7"/>
  <c r="A195" i="7" s="1"/>
  <c r="A233" i="7"/>
  <c r="A216" i="7"/>
  <c r="A234" i="7" s="1"/>
  <c r="E141" i="7"/>
  <c r="A138" i="7"/>
  <c r="A155" i="7"/>
  <c r="E102" i="7"/>
  <c r="E215" i="7"/>
  <c r="E26" i="7"/>
  <c r="A79" i="7"/>
  <c r="A62" i="7"/>
  <c r="A119" i="7"/>
  <c r="E66" i="7"/>
  <c r="E176" i="7"/>
  <c r="E27" i="7" l="1"/>
  <c r="A156" i="7"/>
  <c r="A139" i="7"/>
  <c r="A80" i="7"/>
  <c r="E103" i="7"/>
  <c r="E177" i="7"/>
  <c r="E67" i="7"/>
  <c r="E216" i="7"/>
  <c r="E142" i="7"/>
  <c r="E143" i="7" l="1"/>
  <c r="E178" i="7"/>
  <c r="E68" i="7"/>
  <c r="A157" i="7"/>
  <c r="E28" i="7"/>
  <c r="E217" i="7"/>
  <c r="E104" i="7"/>
  <c r="E29" i="7" l="1"/>
  <c r="E105" i="7"/>
  <c r="E69" i="7"/>
  <c r="E144" i="7"/>
  <c r="E218" i="7"/>
  <c r="E179" i="7"/>
  <c r="E145" i="7" l="1"/>
  <c r="E106" i="7"/>
  <c r="E70" i="7"/>
  <c r="E219" i="7"/>
  <c r="E180" i="7"/>
  <c r="E30" i="7"/>
  <c r="E107" i="7" l="1"/>
  <c r="E220" i="7"/>
  <c r="E181" i="7"/>
  <c r="E146" i="7"/>
  <c r="E31" i="7"/>
  <c r="E71" i="7"/>
  <c r="E221" i="7" l="1"/>
  <c r="E72" i="7"/>
  <c r="E182" i="7"/>
  <c r="E147" i="7"/>
  <c r="E32" i="7"/>
  <c r="E108" i="7"/>
  <c r="E148" i="7" l="1"/>
  <c r="E109" i="7"/>
  <c r="E73" i="7"/>
  <c r="E33" i="7"/>
  <c r="E183" i="7"/>
  <c r="E222" i="7"/>
  <c r="E110" i="7" l="1"/>
  <c r="E223" i="7"/>
  <c r="E34" i="7"/>
  <c r="E184" i="7"/>
  <c r="E74" i="7"/>
  <c r="E149" i="7"/>
  <c r="E224" i="7" l="1"/>
  <c r="E150" i="7"/>
  <c r="E35" i="7"/>
  <c r="E185" i="7"/>
  <c r="E75" i="7"/>
  <c r="E111" i="7"/>
  <c r="E186" i="7" l="1"/>
  <c r="E151" i="7"/>
  <c r="E112" i="7"/>
  <c r="E76" i="7"/>
  <c r="E225" i="7"/>
  <c r="E36" i="7"/>
  <c r="E37" i="7" l="1"/>
  <c r="E226" i="7"/>
  <c r="E187" i="7"/>
  <c r="E152" i="7"/>
  <c r="E77" i="7"/>
  <c r="E113" i="7"/>
  <c r="E114" i="7" l="1"/>
  <c r="E153" i="7"/>
  <c r="E227" i="7"/>
  <c r="E78" i="7"/>
  <c r="E188" i="7"/>
  <c r="E38" i="7"/>
  <c r="E79" i="7" l="1"/>
  <c r="E228" i="7"/>
  <c r="E115" i="7"/>
  <c r="E39" i="7"/>
  <c r="E154" i="7"/>
  <c r="E189" i="7"/>
  <c r="E155" i="7" l="1"/>
  <c r="E190" i="7"/>
  <c r="E229" i="7"/>
  <c r="E40" i="7"/>
  <c r="E116" i="7"/>
  <c r="E80" i="7"/>
  <c r="E191" i="7" l="1"/>
  <c r="E230" i="7"/>
  <c r="E156" i="7"/>
  <c r="E117" i="7"/>
  <c r="E157" i="7" l="1"/>
  <c r="E192" i="7"/>
  <c r="E118" i="7"/>
  <c r="E231" i="7"/>
  <c r="E193" i="7" l="1"/>
  <c r="E232" i="7"/>
  <c r="E119" i="7"/>
  <c r="E194" i="7" l="1"/>
  <c r="E233" i="7"/>
  <c r="E234" i="7" l="1"/>
  <c r="E195" i="7"/>
  <c r="B3" i="15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X5" i="16" l="1"/>
  <c r="X5" i="15"/>
  <c r="X5" i="14"/>
  <c r="X5" i="13"/>
  <c r="X5" i="12"/>
  <c r="W5" i="16"/>
  <c r="W5" i="15"/>
  <c r="W5" i="14"/>
  <c r="W5" i="13"/>
  <c r="W5" i="12"/>
  <c r="S5" i="16"/>
  <c r="S5" i="15"/>
  <c r="S5" i="14"/>
  <c r="S5" i="13"/>
  <c r="S5" i="12"/>
  <c r="T5" i="16"/>
  <c r="T5" i="15"/>
  <c r="T5" i="14"/>
  <c r="T5" i="13"/>
  <c r="T5" i="12"/>
  <c r="AH5" i="16"/>
  <c r="AH5" i="15"/>
  <c r="AH5" i="14"/>
  <c r="AH5" i="13"/>
  <c r="AH5" i="12"/>
  <c r="V5" i="16"/>
  <c r="V5" i="15"/>
  <c r="V5" i="14"/>
  <c r="V5" i="13"/>
  <c r="V5" i="12"/>
  <c r="R5" i="16"/>
  <c r="R5" i="15"/>
  <c r="R5" i="14"/>
  <c r="R5" i="13"/>
  <c r="R5" i="12"/>
  <c r="AL5" i="16"/>
  <c r="AL5" i="15"/>
  <c r="AL5" i="14"/>
  <c r="AL5" i="13"/>
  <c r="AL5" i="12"/>
  <c r="AK5" i="16"/>
  <c r="AK5" i="15"/>
  <c r="AK5" i="14"/>
  <c r="AK5" i="13"/>
  <c r="AK5" i="12"/>
  <c r="AG5" i="16"/>
  <c r="AG5" i="15"/>
  <c r="AG5" i="14"/>
  <c r="AG5" i="13"/>
  <c r="AG5" i="12"/>
  <c r="U5" i="16"/>
  <c r="U5" i="15"/>
  <c r="U5" i="14"/>
  <c r="U5" i="13"/>
  <c r="U5" i="12"/>
  <c r="Q5" i="16"/>
  <c r="Q5" i="15"/>
  <c r="Q5" i="14"/>
  <c r="Q5" i="13"/>
  <c r="Q5" i="12"/>
  <c r="AG6" i="3"/>
  <c r="AK6" i="3"/>
  <c r="S7" i="16" l="1"/>
  <c r="T7" i="16"/>
  <c r="AD7" i="16" s="1"/>
  <c r="W7" i="16"/>
  <c r="X7" i="16"/>
  <c r="U8" i="16"/>
  <c r="U12" i="16"/>
  <c r="U16" i="16"/>
  <c r="Y16" i="16" s="1"/>
  <c r="U20" i="16"/>
  <c r="U24" i="16"/>
  <c r="U9" i="16"/>
  <c r="U13" i="16"/>
  <c r="U17" i="16"/>
  <c r="U21" i="16"/>
  <c r="U25" i="16"/>
  <c r="U7" i="16"/>
  <c r="U10" i="16"/>
  <c r="U14" i="16"/>
  <c r="Y14" i="16" s="1"/>
  <c r="U18" i="16"/>
  <c r="U22" i="16"/>
  <c r="U26" i="16"/>
  <c r="U11" i="16"/>
  <c r="U15" i="16"/>
  <c r="U19" i="16"/>
  <c r="U23" i="16"/>
  <c r="V8" i="16"/>
  <c r="V10" i="16"/>
  <c r="V12" i="16"/>
  <c r="V14" i="16"/>
  <c r="Z14" i="16" s="1"/>
  <c r="V16" i="16"/>
  <c r="Z16" i="16" s="1"/>
  <c r="V18" i="16"/>
  <c r="V20" i="16"/>
  <c r="V22" i="16"/>
  <c r="V24" i="16"/>
  <c r="V26" i="16"/>
  <c r="V7" i="16"/>
  <c r="V9" i="16"/>
  <c r="V11" i="16"/>
  <c r="V19" i="16"/>
  <c r="V17" i="16"/>
  <c r="V25" i="16"/>
  <c r="V13" i="16"/>
  <c r="V21" i="16"/>
  <c r="V15" i="16"/>
  <c r="V23" i="16"/>
  <c r="AL7" i="16"/>
  <c r="R7" i="16"/>
  <c r="Q7" i="16" s="1"/>
  <c r="AK6" i="16"/>
  <c r="AK7" i="16" s="1"/>
  <c r="AK6" i="15"/>
  <c r="AK6" i="14"/>
  <c r="AK6" i="13"/>
  <c r="AK6" i="12"/>
  <c r="AG6" i="16"/>
  <c r="AG6" i="15"/>
  <c r="AG6" i="14"/>
  <c r="AG6" i="13"/>
  <c r="AG6" i="12"/>
  <c r="AH7" i="16"/>
  <c r="AF7" i="16" l="1"/>
  <c r="AG7" i="16"/>
  <c r="AA7" i="16"/>
  <c r="AJ7" i="16" l="1"/>
  <c r="Z13" i="16" l="1"/>
  <c r="Z10" i="16"/>
  <c r="Z23" i="16"/>
  <c r="Z15" i="16"/>
  <c r="Z25" i="16"/>
  <c r="Z7" i="16"/>
  <c r="Z9" i="16"/>
  <c r="Z19" i="16"/>
  <c r="Z26" i="16"/>
  <c r="Z24" i="16"/>
  <c r="R1" i="8" l="1"/>
  <c r="AC3" i="8"/>
  <c r="AC4" i="8" s="1"/>
  <c r="AC27" i="8"/>
  <c r="AC28" i="8" s="1"/>
  <c r="AC29" i="8" s="1"/>
  <c r="AC30" i="8" s="1"/>
  <c r="AC31" i="8" s="1"/>
  <c r="AC33" i="8"/>
  <c r="AC34" i="8" s="1"/>
  <c r="AC35" i="8" s="1"/>
  <c r="AC36" i="8" s="1"/>
  <c r="AC37" i="8" s="1"/>
  <c r="AC15" i="8"/>
  <c r="AC16" i="8" s="1"/>
  <c r="AC17" i="8" s="1"/>
  <c r="AC18" i="8" s="1"/>
  <c r="AC19" i="8" s="1"/>
  <c r="AC21" i="8"/>
  <c r="AC22" i="8" s="1"/>
  <c r="AC23" i="8" s="1"/>
  <c r="AC24" i="8" s="1"/>
  <c r="AC25" i="8" s="1"/>
  <c r="AC9" i="8"/>
  <c r="AC10" i="8" s="1"/>
  <c r="AC11" i="8" s="1"/>
  <c r="AC12" i="8" s="1"/>
  <c r="AC13" i="8" s="1"/>
  <c r="AC46" i="8"/>
  <c r="AC47" i="8" s="1"/>
  <c r="AC48" i="8" s="1"/>
  <c r="AC49" i="8" s="1"/>
  <c r="AC50" i="8" s="1"/>
  <c r="AC51" i="8" s="1"/>
  <c r="AC52" i="8" s="1"/>
  <c r="AC53" i="8" s="1"/>
  <c r="AC54" i="8" s="1"/>
  <c r="AC55" i="8" s="1"/>
  <c r="AC56" i="8" s="1"/>
  <c r="AC57" i="8" s="1"/>
  <c r="AC58" i="8" s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Y20" i="8"/>
  <c r="W46" i="8"/>
  <c r="W47" i="8" s="1"/>
  <c r="W48" i="8" s="1"/>
  <c r="W49" i="8" s="1"/>
  <c r="W50" i="8" s="1"/>
  <c r="W51" i="8" s="1"/>
  <c r="W52" i="8" s="1"/>
  <c r="W53" i="8" s="1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 s="1"/>
  <c r="BA44" i="8" s="1"/>
  <c r="BB44" i="8" s="1"/>
  <c r="BC44" i="8" s="1"/>
  <c r="BE44" i="8"/>
  <c r="BF44" i="8" s="1"/>
  <c r="BG44" i="8" s="1"/>
  <c r="BH44" i="8" s="1"/>
  <c r="BI44" i="8" s="1"/>
  <c r="BK44" i="8"/>
  <c r="BL44" i="8" s="1"/>
  <c r="BM44" i="8" s="1"/>
  <c r="BN44" i="8" s="1"/>
  <c r="BO44" i="8" s="1"/>
  <c r="B45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AC5" i="8" l="1"/>
  <c r="AC6" i="8" s="1"/>
  <c r="AC7" i="8" s="1"/>
  <c r="AB2" i="8"/>
  <c r="N2" i="8" l="1"/>
  <c r="B7" i="8"/>
  <c r="F7" i="8"/>
  <c r="J7" i="8"/>
  <c r="N7" i="8"/>
  <c r="R7" i="8"/>
  <c r="B12" i="8"/>
  <c r="F12" i="8"/>
  <c r="J12" i="8"/>
  <c r="N12" i="8"/>
  <c r="R12" i="8"/>
  <c r="B17" i="8"/>
  <c r="F17" i="8"/>
  <c r="J17" i="8"/>
  <c r="N17" i="8"/>
  <c r="R17" i="8"/>
  <c r="D22" i="8"/>
  <c r="H22" i="8"/>
  <c r="L22" i="8"/>
  <c r="P22" i="8"/>
  <c r="C27" i="8"/>
  <c r="G27" i="8"/>
  <c r="K27" i="8"/>
  <c r="O27" i="8"/>
  <c r="S27" i="8"/>
  <c r="B32" i="8"/>
  <c r="F32" i="8"/>
  <c r="J32" i="8"/>
  <c r="N32" i="8"/>
  <c r="R32" i="8"/>
  <c r="B3" i="8"/>
  <c r="C7" i="8"/>
  <c r="G7" i="8"/>
  <c r="K7" i="8"/>
  <c r="O7" i="8"/>
  <c r="S7" i="8"/>
  <c r="C12" i="8"/>
  <c r="G12" i="8"/>
  <c r="K12" i="8"/>
  <c r="O12" i="8"/>
  <c r="S12" i="8"/>
  <c r="C17" i="8"/>
  <c r="G17" i="8"/>
  <c r="K17" i="8"/>
  <c r="O17" i="8"/>
  <c r="S17" i="8"/>
  <c r="E22" i="8"/>
  <c r="I22" i="8"/>
  <c r="M22" i="8"/>
  <c r="Q22" i="8"/>
  <c r="D27" i="8"/>
  <c r="H27" i="8"/>
  <c r="L27" i="8"/>
  <c r="P27" i="8"/>
  <c r="C32" i="8"/>
  <c r="G32" i="8"/>
  <c r="K32" i="8"/>
  <c r="O32" i="8"/>
  <c r="S32" i="8"/>
  <c r="AD44" i="8"/>
  <c r="D7" i="8"/>
  <c r="H7" i="8"/>
  <c r="L7" i="8"/>
  <c r="P7" i="8"/>
  <c r="D12" i="8"/>
  <c r="H12" i="8"/>
  <c r="L12" i="8"/>
  <c r="P12" i="8"/>
  <c r="D17" i="8"/>
  <c r="H17" i="8"/>
  <c r="L17" i="8"/>
  <c r="P17" i="8"/>
  <c r="B22" i="8"/>
  <c r="F22" i="8"/>
  <c r="J22" i="8"/>
  <c r="N22" i="8"/>
  <c r="R22" i="8"/>
  <c r="E27" i="8"/>
  <c r="I27" i="8"/>
  <c r="M27" i="8"/>
  <c r="Q27" i="8"/>
  <c r="D32" i="8"/>
  <c r="H32" i="8"/>
  <c r="L32" i="8"/>
  <c r="P32" i="8"/>
  <c r="K2" i="8"/>
  <c r="E7" i="8"/>
  <c r="I7" i="8"/>
  <c r="M7" i="8"/>
  <c r="Q7" i="8"/>
  <c r="E12" i="8"/>
  <c r="I12" i="8"/>
  <c r="M12" i="8"/>
  <c r="Q12" i="8"/>
  <c r="E17" i="8"/>
  <c r="I17" i="8"/>
  <c r="M17" i="8"/>
  <c r="Q17" i="8"/>
  <c r="C22" i="8"/>
  <c r="G22" i="8"/>
  <c r="K22" i="8"/>
  <c r="O22" i="8"/>
  <c r="S22" i="8"/>
  <c r="B27" i="8"/>
  <c r="F27" i="8"/>
  <c r="J27" i="8"/>
  <c r="N27" i="8"/>
  <c r="R27" i="8"/>
  <c r="E32" i="8"/>
  <c r="I32" i="8"/>
  <c r="M32" i="8"/>
  <c r="Q32" i="8"/>
  <c r="B44" i="8"/>
  <c r="S44" i="8"/>
  <c r="Y8" i="16" l="1"/>
  <c r="Y18" i="16"/>
  <c r="Y12" i="16"/>
  <c r="Y17" i="16"/>
  <c r="Y22" i="16"/>
  <c r="Y24" i="16"/>
  <c r="Y11" i="16"/>
  <c r="Y21" i="16"/>
  <c r="Y9" i="16"/>
  <c r="Y25" i="16"/>
  <c r="Z12" i="16"/>
  <c r="Z11" i="16"/>
  <c r="Y20" i="16" l="1"/>
  <c r="Y13" i="16"/>
  <c r="Z21" i="16"/>
  <c r="Z22" i="16"/>
  <c r="Z20" i="16"/>
  <c r="Z8" i="16"/>
  <c r="Z17" i="16"/>
  <c r="Z18" i="16"/>
  <c r="Y10" i="16"/>
  <c r="Y23" i="16"/>
  <c r="Y15" i="16"/>
  <c r="Y7" i="16"/>
  <c r="Y19" i="16"/>
  <c r="Y26" i="16"/>
  <c r="AE7" i="16" l="1"/>
  <c r="AN7" i="16" l="1"/>
  <c r="AM7" i="16"/>
  <c r="W229" i="12" l="1"/>
  <c r="AA229" i="12" s="1"/>
  <c r="O270" i="8"/>
  <c r="Q270" i="8"/>
  <c r="X229" i="12"/>
  <c r="AB229" i="12" s="1"/>
  <c r="M506" i="8"/>
  <c r="P90" i="8"/>
  <c r="P75" i="8"/>
  <c r="K253" i="8"/>
  <c r="AH105" i="3"/>
  <c r="AJ105" i="3" s="1"/>
  <c r="AG105" i="3"/>
  <c r="AI105" i="3" s="1"/>
  <c r="D439" i="8"/>
  <c r="W36" i="15"/>
  <c r="X36" i="15"/>
  <c r="AB36" i="15" s="1"/>
  <c r="C445" i="8"/>
  <c r="V12" i="14"/>
  <c r="Z12" i="14" s="1"/>
  <c r="U12" i="14"/>
  <c r="Y12" i="14" s="1"/>
  <c r="P194" i="8"/>
  <c r="H313" i="8"/>
  <c r="X27" i="15"/>
  <c r="AB27" i="15" s="1"/>
  <c r="W27" i="15"/>
  <c r="U139" i="12"/>
  <c r="Y139" i="12" s="1"/>
  <c r="V139" i="12"/>
  <c r="Z139" i="12" s="1"/>
  <c r="N180" i="8"/>
  <c r="L180" i="8"/>
  <c r="AH188" i="12"/>
  <c r="AJ188" i="12" s="1"/>
  <c r="R229" i="8"/>
  <c r="AG188" i="12"/>
  <c r="K524" i="8"/>
  <c r="U70" i="15"/>
  <c r="Y70" i="15" s="1"/>
  <c r="V70" i="15"/>
  <c r="Z70" i="15" s="1"/>
  <c r="H487" i="8"/>
  <c r="H385" i="8"/>
  <c r="I477" i="8"/>
  <c r="U268" i="12"/>
  <c r="Y268" i="12" s="1"/>
  <c r="V268" i="12"/>
  <c r="Z268" i="12" s="1"/>
  <c r="L309" i="8"/>
  <c r="N309" i="8"/>
  <c r="C454" i="8"/>
  <c r="D225" i="8"/>
  <c r="I465" i="8"/>
  <c r="H293" i="8"/>
  <c r="E443" i="8"/>
  <c r="AG22" i="3"/>
  <c r="AI22" i="3" s="1"/>
  <c r="AH22" i="3"/>
  <c r="AJ22" i="3" s="1"/>
  <c r="D249" i="8"/>
  <c r="M414" i="8"/>
  <c r="P107" i="8"/>
  <c r="AH138" i="12"/>
  <c r="AJ138" i="12" s="1"/>
  <c r="R179" i="8"/>
  <c r="AG138" i="12"/>
  <c r="S324" i="12"/>
  <c r="AC324" i="12" s="1"/>
  <c r="G365" i="8"/>
  <c r="T324" i="12"/>
  <c r="AD324" i="12" s="1"/>
  <c r="F365" i="8"/>
  <c r="D337" i="8"/>
  <c r="R70" i="15"/>
  <c r="R314" i="12"/>
  <c r="J355" i="8"/>
  <c r="X28" i="13"/>
  <c r="AB28" i="13" s="1"/>
  <c r="W28" i="13"/>
  <c r="G546" i="8"/>
  <c r="T505" i="12"/>
  <c r="AD505" i="12" s="1"/>
  <c r="F546" i="8"/>
  <c r="S505" i="12"/>
  <c r="AC505" i="12" s="1"/>
  <c r="M525" i="8"/>
  <c r="AG465" i="12"/>
  <c r="AI465" i="12" s="1"/>
  <c r="R506" i="8"/>
  <c r="AH465" i="12"/>
  <c r="AJ465" i="12" s="1"/>
  <c r="P299" i="8"/>
  <c r="R351" i="12"/>
  <c r="J392" i="8"/>
  <c r="O140" i="8"/>
  <c r="Q140" i="8"/>
  <c r="W99" i="12"/>
  <c r="AA99" i="12" s="1"/>
  <c r="X99" i="12"/>
  <c r="AB99" i="12" s="1"/>
  <c r="C352" i="8"/>
  <c r="P78" i="8"/>
  <c r="C367" i="8"/>
  <c r="AL41" i="12"/>
  <c r="AN41" i="12" s="1"/>
  <c r="AK41" i="12"/>
  <c r="AM41" i="12" s="1"/>
  <c r="S82" i="8"/>
  <c r="R99" i="15"/>
  <c r="AK23" i="14"/>
  <c r="AM23" i="14" s="1"/>
  <c r="AL23" i="14"/>
  <c r="AN23" i="14" s="1"/>
  <c r="H238" i="8"/>
  <c r="D444" i="8"/>
  <c r="D308" i="8"/>
  <c r="P308" i="8"/>
  <c r="K260" i="8"/>
  <c r="H233" i="8"/>
  <c r="Q198" i="8"/>
  <c r="O198" i="8"/>
  <c r="X157" i="12"/>
  <c r="AB157" i="12" s="1"/>
  <c r="W157" i="12"/>
  <c r="AA157" i="12" s="1"/>
  <c r="Q183" i="8"/>
  <c r="X142" i="12"/>
  <c r="AB142" i="12" s="1"/>
  <c r="O183" i="8"/>
  <c r="W142" i="12"/>
  <c r="AA142" i="12" s="1"/>
  <c r="I169" i="8"/>
  <c r="D407" i="8"/>
  <c r="K61" i="8"/>
  <c r="E54" i="8"/>
  <c r="X61" i="12"/>
  <c r="AB61" i="12" s="1"/>
  <c r="W61" i="12"/>
  <c r="Q102" i="8"/>
  <c r="O102" i="8"/>
  <c r="P73" i="8"/>
  <c r="C518" i="8"/>
  <c r="J346" i="8"/>
  <c r="R305" i="12"/>
  <c r="H471" i="8"/>
  <c r="AH30" i="14"/>
  <c r="AJ30" i="14" s="1"/>
  <c r="AG30" i="14"/>
  <c r="AL19" i="13"/>
  <c r="AN19" i="13" s="1"/>
  <c r="AK19" i="13"/>
  <c r="AM19" i="13" s="1"/>
  <c r="S429" i="12"/>
  <c r="T429" i="12"/>
  <c r="AD429" i="12" s="1"/>
  <c r="F470" i="8"/>
  <c r="G470" i="8"/>
  <c r="AG46" i="3"/>
  <c r="AI46" i="3" s="1"/>
  <c r="AH46" i="3"/>
  <c r="AJ46" i="3" s="1"/>
  <c r="O469" i="8"/>
  <c r="W428" i="12"/>
  <c r="Q469" i="8"/>
  <c r="X428" i="12"/>
  <c r="AB428" i="12" s="1"/>
  <c r="U314" i="12"/>
  <c r="Y314" i="12" s="1"/>
  <c r="N355" i="8"/>
  <c r="L355" i="8"/>
  <c r="V314" i="12"/>
  <c r="Z314" i="12" s="1"/>
  <c r="AL65" i="3"/>
  <c r="AN65" i="3" s="1"/>
  <c r="AK65" i="3"/>
  <c r="AM65" i="3" s="1"/>
  <c r="G368" i="8"/>
  <c r="S327" i="12"/>
  <c r="F368" i="8"/>
  <c r="T327" i="12"/>
  <c r="AD327" i="12" s="1"/>
  <c r="K436" i="8"/>
  <c r="V32" i="15"/>
  <c r="Z32" i="15" s="1"/>
  <c r="U32" i="15"/>
  <c r="Y32" i="15" s="1"/>
  <c r="E498" i="8"/>
  <c r="X69" i="12"/>
  <c r="Q110" i="8"/>
  <c r="O110" i="8"/>
  <c r="W69" i="12"/>
  <c r="AA69" i="12" s="1"/>
  <c r="P222" i="8"/>
  <c r="X16" i="15"/>
  <c r="AB16" i="15" s="1"/>
  <c r="W16" i="15"/>
  <c r="AA16" i="15" s="1"/>
  <c r="C388" i="8"/>
  <c r="K164" i="8"/>
  <c r="M295" i="8"/>
  <c r="H73" i="8"/>
  <c r="V114" i="12"/>
  <c r="Z114" i="12" s="1"/>
  <c r="L155" i="8"/>
  <c r="N155" i="8"/>
  <c r="U114" i="12"/>
  <c r="Y114" i="12" s="1"/>
  <c r="R483" i="8"/>
  <c r="AG442" i="12"/>
  <c r="AH442" i="12"/>
  <c r="AJ442" i="12" s="1"/>
  <c r="AL131" i="12"/>
  <c r="AN131" i="12" s="1"/>
  <c r="S172" i="8"/>
  <c r="AK131" i="12"/>
  <c r="AM131" i="12" s="1"/>
  <c r="L78" i="8"/>
  <c r="V37" i="12"/>
  <c r="Z37" i="12" s="1"/>
  <c r="U37" i="12"/>
  <c r="Y37" i="12" s="1"/>
  <c r="N78" i="8"/>
  <c r="D517" i="8"/>
  <c r="G396" i="8"/>
  <c r="T355" i="12"/>
  <c r="AD355" i="12" s="1"/>
  <c r="F396" i="8"/>
  <c r="S355" i="12"/>
  <c r="AC355" i="12" s="1"/>
  <c r="X491" i="12"/>
  <c r="O532" i="8"/>
  <c r="W491" i="12"/>
  <c r="AA491" i="12" s="1"/>
  <c r="Q532" i="8"/>
  <c r="AG20" i="13"/>
  <c r="AH20" i="13"/>
  <c r="AJ20" i="13" s="1"/>
  <c r="AK189" i="12"/>
  <c r="AM189" i="12" s="1"/>
  <c r="AL189" i="12"/>
  <c r="AN189" i="12" s="1"/>
  <c r="S230" i="8"/>
  <c r="H223" i="8"/>
  <c r="C442" i="8"/>
  <c r="E543" i="8"/>
  <c r="K79" i="8"/>
  <c r="X84" i="15"/>
  <c r="W84" i="15"/>
  <c r="AA84" i="15" s="1"/>
  <c r="M394" i="8"/>
  <c r="AH12" i="13"/>
  <c r="AJ12" i="13" s="1"/>
  <c r="AG12" i="13"/>
  <c r="AL11" i="15"/>
  <c r="AN11" i="15" s="1"/>
  <c r="AK11" i="15"/>
  <c r="AM11" i="15" s="1"/>
  <c r="X77" i="12"/>
  <c r="AB77" i="12" s="1"/>
  <c r="W77" i="12"/>
  <c r="AA77" i="12" s="1"/>
  <c r="Q118" i="8"/>
  <c r="O118" i="8"/>
  <c r="J287" i="8"/>
  <c r="R246" i="12"/>
  <c r="P511" i="8"/>
  <c r="AG225" i="12"/>
  <c r="R266" i="8"/>
  <c r="AH225" i="12"/>
  <c r="AJ225" i="12" s="1"/>
  <c r="C193" i="8"/>
  <c r="D49" i="8"/>
  <c r="P367" i="8"/>
  <c r="E392" i="8"/>
  <c r="K90" i="8"/>
  <c r="R316" i="12"/>
  <c r="J357" i="8"/>
  <c r="AK153" i="12"/>
  <c r="AM153" i="12" s="1"/>
  <c r="AL153" i="12"/>
  <c r="S194" i="8"/>
  <c r="AH187" i="12"/>
  <c r="AJ187" i="12" s="1"/>
  <c r="R228" i="8"/>
  <c r="AG187" i="12"/>
  <c r="Q308" i="8"/>
  <c r="X267" i="12"/>
  <c r="W267" i="12"/>
  <c r="AA267" i="12" s="1"/>
  <c r="O308" i="8"/>
  <c r="R42" i="14"/>
  <c r="S37" i="3"/>
  <c r="T37" i="3"/>
  <c r="AD37" i="3" s="1"/>
  <c r="K394" i="8"/>
  <c r="H252" i="8"/>
  <c r="M164" i="8"/>
  <c r="H440" i="8"/>
  <c r="J438" i="8"/>
  <c r="R397" i="12"/>
  <c r="AK166" i="12"/>
  <c r="AM166" i="12" s="1"/>
  <c r="AL166" i="12"/>
  <c r="AN166" i="12" s="1"/>
  <c r="S207" i="8"/>
  <c r="AL19" i="16"/>
  <c r="AN19" i="16" s="1"/>
  <c r="AK19" i="16"/>
  <c r="AM19" i="16" s="1"/>
  <c r="V486" i="12"/>
  <c r="Z486" i="12" s="1"/>
  <c r="N527" i="8"/>
  <c r="U486" i="12"/>
  <c r="Y486" i="12" s="1"/>
  <c r="L527" i="8"/>
  <c r="D345" i="8"/>
  <c r="D114" i="8"/>
  <c r="C465" i="8"/>
  <c r="H358" i="8"/>
  <c r="P230" i="8"/>
  <c r="E456" i="8"/>
  <c r="AH95" i="3"/>
  <c r="AJ95" i="3" s="1"/>
  <c r="AG95" i="3"/>
  <c r="AI95" i="3" s="1"/>
  <c r="E513" i="8"/>
  <c r="V106" i="15"/>
  <c r="Z106" i="15" s="1"/>
  <c r="U106" i="15"/>
  <c r="Y106" i="15" s="1"/>
  <c r="P272" i="8"/>
  <c r="E229" i="8"/>
  <c r="I307" i="8"/>
  <c r="E335" i="8"/>
  <c r="X73" i="15"/>
  <c r="AB73" i="15" s="1"/>
  <c r="W73" i="15"/>
  <c r="H509" i="8"/>
  <c r="W78" i="12"/>
  <c r="AA78" i="12" s="1"/>
  <c r="Q119" i="8"/>
  <c r="O119" i="8"/>
  <c r="X78" i="12"/>
  <c r="AB78" i="12" s="1"/>
  <c r="H149" i="8"/>
  <c r="U13" i="14"/>
  <c r="Y13" i="14" s="1"/>
  <c r="V13" i="14"/>
  <c r="Z13" i="14" s="1"/>
  <c r="V28" i="14"/>
  <c r="Z28" i="14" s="1"/>
  <c r="U28" i="14"/>
  <c r="Y28" i="14" s="1"/>
  <c r="E87" i="8"/>
  <c r="S97" i="15"/>
  <c r="T97" i="15"/>
  <c r="AD97" i="15" s="1"/>
  <c r="D475" i="8"/>
  <c r="I167" i="8"/>
  <c r="K471" i="8"/>
  <c r="R12" i="13"/>
  <c r="R422" i="8"/>
  <c r="AH381" i="12"/>
  <c r="AJ381" i="12" s="1"/>
  <c r="AG381" i="12"/>
  <c r="AG18" i="13"/>
  <c r="AH18" i="13"/>
  <c r="AJ18" i="13" s="1"/>
  <c r="K363" i="8"/>
  <c r="E404" i="8"/>
  <c r="J241" i="8"/>
  <c r="R200" i="12"/>
  <c r="Q379" i="8"/>
  <c r="W338" i="12"/>
  <c r="AA338" i="12" s="1"/>
  <c r="O379" i="8"/>
  <c r="X338" i="12"/>
  <c r="AB338" i="12" s="1"/>
  <c r="H158" i="8"/>
  <c r="K288" i="8"/>
  <c r="AK319" i="12"/>
  <c r="AM319" i="12" s="1"/>
  <c r="S360" i="8"/>
  <c r="AL319" i="12"/>
  <c r="AN319" i="12" s="1"/>
  <c r="C424" i="8"/>
  <c r="G264" i="8"/>
  <c r="F264" i="8"/>
  <c r="T223" i="12"/>
  <c r="AD223" i="12" s="1"/>
  <c r="S223" i="12"/>
  <c r="V14" i="15"/>
  <c r="Z14" i="15" s="1"/>
  <c r="U14" i="15"/>
  <c r="Y14" i="15" s="1"/>
  <c r="R90" i="3"/>
  <c r="W16" i="16"/>
  <c r="AA16" i="16" s="1"/>
  <c r="X16" i="16"/>
  <c r="AB16" i="16" s="1"/>
  <c r="AL377" i="12"/>
  <c r="AN377" i="12" s="1"/>
  <c r="AK377" i="12"/>
  <c r="AM377" i="12" s="1"/>
  <c r="S418" i="8"/>
  <c r="I129" i="8"/>
  <c r="AL100" i="12"/>
  <c r="AN100" i="12" s="1"/>
  <c r="AK100" i="12"/>
  <c r="AM100" i="12" s="1"/>
  <c r="S141" i="8"/>
  <c r="R29" i="15"/>
  <c r="R80" i="15"/>
  <c r="P119" i="8"/>
  <c r="I509" i="8"/>
  <c r="AG143" i="12"/>
  <c r="AI143" i="12" s="1"/>
  <c r="AH143" i="12"/>
  <c r="AJ143" i="12" s="1"/>
  <c r="R184" i="8"/>
  <c r="K427" i="8"/>
  <c r="J530" i="8"/>
  <c r="R489" i="12"/>
  <c r="K296" i="8"/>
  <c r="R404" i="12"/>
  <c r="J445" i="8"/>
  <c r="L70" i="8"/>
  <c r="U29" i="12"/>
  <c r="Y29" i="12" s="1"/>
  <c r="N70" i="8"/>
  <c r="V29" i="12"/>
  <c r="Z29" i="12" s="1"/>
  <c r="T360" i="12"/>
  <c r="AD360" i="12" s="1"/>
  <c r="F401" i="8"/>
  <c r="G401" i="8"/>
  <c r="S360" i="12"/>
  <c r="AC360" i="12" s="1"/>
  <c r="C115" i="8"/>
  <c r="AG33" i="14"/>
  <c r="AH33" i="14"/>
  <c r="AJ33" i="14" s="1"/>
  <c r="C317" i="8"/>
  <c r="M199" i="8"/>
  <c r="M378" i="8"/>
  <c r="U442" i="12"/>
  <c r="Y442" i="12" s="1"/>
  <c r="L483" i="8"/>
  <c r="N483" i="8"/>
  <c r="V442" i="12"/>
  <c r="Z442" i="12" s="1"/>
  <c r="H508" i="8"/>
  <c r="S258" i="12"/>
  <c r="AC258" i="12" s="1"/>
  <c r="F299" i="8"/>
  <c r="T258" i="12"/>
  <c r="AD258" i="12" s="1"/>
  <c r="G299" i="8"/>
  <c r="X46" i="3"/>
  <c r="AB46" i="3" s="1"/>
  <c r="W46" i="3"/>
  <c r="AA46" i="3" s="1"/>
  <c r="R42" i="3"/>
  <c r="F276" i="8"/>
  <c r="T235" i="12"/>
  <c r="AD235" i="12" s="1"/>
  <c r="G276" i="8"/>
  <c r="S235" i="12"/>
  <c r="AC235" i="12" s="1"/>
  <c r="E304" i="8"/>
  <c r="M90" i="8"/>
  <c r="AL187" i="12"/>
  <c r="AN187" i="12" s="1"/>
  <c r="AK187" i="12"/>
  <c r="AM187" i="12" s="1"/>
  <c r="S228" i="8"/>
  <c r="X56" i="12"/>
  <c r="O97" i="8"/>
  <c r="W56" i="12"/>
  <c r="AA56" i="12" s="1"/>
  <c r="Q97" i="8"/>
  <c r="X44" i="14"/>
  <c r="AB44" i="14" s="1"/>
  <c r="W44" i="14"/>
  <c r="AA44" i="14" s="1"/>
  <c r="S78" i="15"/>
  <c r="AC78" i="15" s="1"/>
  <c r="T78" i="15"/>
  <c r="AD78" i="15" s="1"/>
  <c r="H136" i="8"/>
  <c r="H286" i="8"/>
  <c r="AK11" i="13"/>
  <c r="AM11" i="13" s="1"/>
  <c r="AL11" i="13"/>
  <c r="AN11" i="13" s="1"/>
  <c r="I409" i="8"/>
  <c r="AL99" i="15"/>
  <c r="AN99" i="15" s="1"/>
  <c r="AK99" i="15"/>
  <c r="AM99" i="15" s="1"/>
  <c r="I256" i="8"/>
  <c r="S389" i="12"/>
  <c r="T389" i="12"/>
  <c r="AD389" i="12" s="1"/>
  <c r="F430" i="8"/>
  <c r="G430" i="8"/>
  <c r="P479" i="8"/>
  <c r="R534" i="8"/>
  <c r="AG493" i="12"/>
  <c r="AH493" i="12"/>
  <c r="AJ493" i="12" s="1"/>
  <c r="AL241" i="12"/>
  <c r="AN241" i="12" s="1"/>
  <c r="AK241" i="12"/>
  <c r="AM241" i="12" s="1"/>
  <c r="S282" i="8"/>
  <c r="D186" i="8"/>
  <c r="AH337" i="12"/>
  <c r="AJ337" i="12" s="1"/>
  <c r="AG337" i="12"/>
  <c r="AI337" i="12" s="1"/>
  <c r="R378" i="8"/>
  <c r="J120" i="8"/>
  <c r="R79" i="12"/>
  <c r="F66" i="8"/>
  <c r="S25" i="12"/>
  <c r="AC25" i="12" s="1"/>
  <c r="G66" i="8"/>
  <c r="T25" i="12"/>
  <c r="AD25" i="12" s="1"/>
  <c r="X64" i="3"/>
  <c r="AB64" i="3" s="1"/>
  <c r="W64" i="3"/>
  <c r="AA64" i="3" s="1"/>
  <c r="D353" i="8"/>
  <c r="I283" i="8"/>
  <c r="E179" i="8"/>
  <c r="Q53" i="8"/>
  <c r="X12" i="12"/>
  <c r="W12" i="12"/>
  <c r="AA12" i="12" s="1"/>
  <c r="O53" i="8"/>
  <c r="C327" i="8"/>
  <c r="L380" i="8"/>
  <c r="U339" i="12"/>
  <c r="Y339" i="12" s="1"/>
  <c r="V339" i="12"/>
  <c r="Z339" i="12" s="1"/>
  <c r="N380" i="8"/>
  <c r="P485" i="8"/>
  <c r="J421" i="8"/>
  <c r="R380" i="12"/>
  <c r="R395" i="12"/>
  <c r="J436" i="8"/>
  <c r="AK20" i="12"/>
  <c r="AM20" i="12" s="1"/>
  <c r="AL20" i="12"/>
  <c r="AN20" i="12" s="1"/>
  <c r="S61" i="8"/>
  <c r="R8" i="15"/>
  <c r="R391" i="12"/>
  <c r="J432" i="8"/>
  <c r="T18" i="13"/>
  <c r="AD18" i="13" s="1"/>
  <c r="S18" i="13"/>
  <c r="H364" i="8"/>
  <c r="R481" i="8"/>
  <c r="AG440" i="12"/>
  <c r="AI440" i="12" s="1"/>
  <c r="AH440" i="12"/>
  <c r="AJ440" i="12" s="1"/>
  <c r="V55" i="12"/>
  <c r="Z55" i="12" s="1"/>
  <c r="L96" i="8"/>
  <c r="N96" i="8"/>
  <c r="U55" i="12"/>
  <c r="Y55" i="12" s="1"/>
  <c r="E200" i="8"/>
  <c r="C422" i="8"/>
  <c r="D245" i="8"/>
  <c r="X42" i="3"/>
  <c r="AB42" i="3" s="1"/>
  <c r="W42" i="3"/>
  <c r="AA42" i="3" s="1"/>
  <c r="R181" i="12"/>
  <c r="J222" i="8"/>
  <c r="P515" i="8"/>
  <c r="C212" i="8"/>
  <c r="I325" i="8"/>
  <c r="P474" i="8"/>
  <c r="T434" i="12"/>
  <c r="AD434" i="12" s="1"/>
  <c r="S434" i="12"/>
  <c r="F475" i="8"/>
  <c r="G475" i="8"/>
  <c r="E260" i="8"/>
  <c r="I443" i="8"/>
  <c r="J485" i="8"/>
  <c r="R444" i="12"/>
  <c r="J423" i="8"/>
  <c r="R382" i="12"/>
  <c r="M441" i="8"/>
  <c r="M183" i="8"/>
  <c r="C437" i="8"/>
  <c r="R17" i="13"/>
  <c r="H215" i="8"/>
  <c r="AH383" i="12"/>
  <c r="AJ383" i="12" s="1"/>
  <c r="AG383" i="12"/>
  <c r="R424" i="8"/>
  <c r="AH204" i="12"/>
  <c r="AJ204" i="12" s="1"/>
  <c r="R245" i="8"/>
  <c r="AG204" i="12"/>
  <c r="AI204" i="12" s="1"/>
  <c r="V82" i="15"/>
  <c r="Z82" i="15" s="1"/>
  <c r="U82" i="15"/>
  <c r="Y82" i="15" s="1"/>
  <c r="P138" i="8"/>
  <c r="K381" i="8"/>
  <c r="H309" i="8"/>
  <c r="C92" i="8"/>
  <c r="H483" i="8"/>
  <c r="H305" i="8"/>
  <c r="X316" i="12"/>
  <c r="W316" i="12"/>
  <c r="AA316" i="12" s="1"/>
  <c r="Q357" i="8"/>
  <c r="O357" i="8"/>
  <c r="M388" i="8"/>
  <c r="K113" i="8"/>
  <c r="AK423" i="12"/>
  <c r="AM423" i="12" s="1"/>
  <c r="AL423" i="12"/>
  <c r="AN423" i="12" s="1"/>
  <c r="S464" i="8"/>
  <c r="P317" i="8"/>
  <c r="D436" i="8"/>
  <c r="Q143" i="8"/>
  <c r="W102" i="12"/>
  <c r="AA102" i="12" s="1"/>
  <c r="X102" i="12"/>
  <c r="O143" i="8"/>
  <c r="E243" i="8"/>
  <c r="T30" i="12"/>
  <c r="AD30" i="12" s="1"/>
  <c r="S30" i="12"/>
  <c r="AC30" i="12" s="1"/>
  <c r="G71" i="8"/>
  <c r="F71" i="8"/>
  <c r="R91" i="3"/>
  <c r="M70" i="8"/>
  <c r="D76" i="8"/>
  <c r="T99" i="15"/>
  <c r="AD99" i="15" s="1"/>
  <c r="S99" i="15"/>
  <c r="H527" i="8"/>
  <c r="AK28" i="15"/>
  <c r="AM28" i="15" s="1"/>
  <c r="AL28" i="15"/>
  <c r="AN28" i="15" s="1"/>
  <c r="H175" i="8"/>
  <c r="C506" i="8"/>
  <c r="K50" i="8"/>
  <c r="J132" i="8"/>
  <c r="R91" i="12"/>
  <c r="Q148" i="8"/>
  <c r="O148" i="8"/>
  <c r="W107" i="12"/>
  <c r="X107" i="12"/>
  <c r="AB107" i="12" s="1"/>
  <c r="W465" i="12"/>
  <c r="X465" i="12"/>
  <c r="AB465" i="12" s="1"/>
  <c r="Q506" i="8"/>
  <c r="O506" i="8"/>
  <c r="P131" i="8"/>
  <c r="R540" i="8"/>
  <c r="AG499" i="12"/>
  <c r="AH499" i="12"/>
  <c r="AJ499" i="12" s="1"/>
  <c r="AK97" i="12"/>
  <c r="AM97" i="12" s="1"/>
  <c r="S138" i="8"/>
  <c r="AL97" i="12"/>
  <c r="AN97" i="12" s="1"/>
  <c r="I347" i="8"/>
  <c r="S273" i="8"/>
  <c r="AK232" i="12"/>
  <c r="AL232" i="12"/>
  <c r="AN232" i="12" s="1"/>
  <c r="AH27" i="3"/>
  <c r="AJ27" i="3" s="1"/>
  <c r="AG27" i="3"/>
  <c r="AI27" i="3" s="1"/>
  <c r="K216" i="8"/>
  <c r="E158" i="8"/>
  <c r="D411" i="8"/>
  <c r="D102" i="8"/>
  <c r="E509" i="8"/>
  <c r="K104" i="8"/>
  <c r="D253" i="8"/>
  <c r="M160" i="8"/>
  <c r="U42" i="3"/>
  <c r="Y42" i="3" s="1"/>
  <c r="V42" i="3"/>
  <c r="Z42" i="3" s="1"/>
  <c r="T392" i="12"/>
  <c r="AD392" i="12" s="1"/>
  <c r="S392" i="12"/>
  <c r="AC392" i="12" s="1"/>
  <c r="G433" i="8"/>
  <c r="F433" i="8"/>
  <c r="K122" i="8"/>
  <c r="I211" i="8"/>
  <c r="H182" i="8"/>
  <c r="S164" i="8"/>
  <c r="AK123" i="12"/>
  <c r="AM123" i="12" s="1"/>
  <c r="AL123" i="12"/>
  <c r="AN123" i="12" s="1"/>
  <c r="E80" i="8"/>
  <c r="D184" i="8"/>
  <c r="L258" i="8"/>
  <c r="V217" i="12"/>
  <c r="Z217" i="12" s="1"/>
  <c r="N258" i="8"/>
  <c r="U217" i="12"/>
  <c r="Y217" i="12" s="1"/>
  <c r="V100" i="12"/>
  <c r="Z100" i="12" s="1"/>
  <c r="U100" i="12"/>
  <c r="Y100" i="12" s="1"/>
  <c r="N141" i="8"/>
  <c r="L141" i="8"/>
  <c r="H415" i="8"/>
  <c r="H58" i="8"/>
  <c r="U13" i="13"/>
  <c r="Y13" i="13" s="1"/>
  <c r="V13" i="13"/>
  <c r="Z13" i="13" s="1"/>
  <c r="W60" i="3"/>
  <c r="AA60" i="3" s="1"/>
  <c r="X60" i="3"/>
  <c r="AB60" i="3" s="1"/>
  <c r="AH53" i="12"/>
  <c r="AJ53" i="12" s="1"/>
  <c r="AG53" i="12"/>
  <c r="R94" i="8"/>
  <c r="T60" i="12"/>
  <c r="AD60" i="12" s="1"/>
  <c r="F101" i="8"/>
  <c r="S60" i="12"/>
  <c r="G101" i="8"/>
  <c r="R45" i="14"/>
  <c r="H296" i="8"/>
  <c r="I401" i="8"/>
  <c r="R46" i="14"/>
  <c r="K446" i="8"/>
  <c r="G270" i="8"/>
  <c r="F270" i="8"/>
  <c r="T229" i="12"/>
  <c r="AD229" i="12" s="1"/>
  <c r="S229" i="12"/>
  <c r="AC229" i="12" s="1"/>
  <c r="AG482" i="12"/>
  <c r="AI482" i="12" s="1"/>
  <c r="R523" i="8"/>
  <c r="AH482" i="12"/>
  <c r="AJ482" i="12" s="1"/>
  <c r="D343" i="8"/>
  <c r="Q371" i="8"/>
  <c r="W330" i="12"/>
  <c r="AA330" i="12" s="1"/>
  <c r="X330" i="12"/>
  <c r="AB330" i="12" s="1"/>
  <c r="O371" i="8"/>
  <c r="D532" i="8"/>
  <c r="V146" i="12"/>
  <c r="Z146" i="12" s="1"/>
  <c r="N187" i="8"/>
  <c r="L187" i="8"/>
  <c r="U146" i="12"/>
  <c r="Y146" i="12" s="1"/>
  <c r="AL45" i="12"/>
  <c r="AN45" i="12" s="1"/>
  <c r="AK45" i="12"/>
  <c r="AM45" i="12" s="1"/>
  <c r="S86" i="8"/>
  <c r="AG260" i="12"/>
  <c r="AH260" i="12"/>
  <c r="AJ260" i="12" s="1"/>
  <c r="R301" i="8"/>
  <c r="AH250" i="12"/>
  <c r="AJ250" i="12" s="1"/>
  <c r="AG250" i="12"/>
  <c r="AI250" i="12" s="1"/>
  <c r="R291" i="8"/>
  <c r="V56" i="15"/>
  <c r="Z56" i="15" s="1"/>
  <c r="U56" i="15"/>
  <c r="Y56" i="15" s="1"/>
  <c r="R11" i="12"/>
  <c r="J52" i="8"/>
  <c r="L177" i="8"/>
  <c r="U136" i="12"/>
  <c r="Y136" i="12" s="1"/>
  <c r="V136" i="12"/>
  <c r="Z136" i="12" s="1"/>
  <c r="N177" i="8"/>
  <c r="K308" i="8"/>
  <c r="D244" i="8"/>
  <c r="M413" i="8"/>
  <c r="U16" i="14"/>
  <c r="Y16" i="14" s="1"/>
  <c r="V16" i="14"/>
  <c r="Z16" i="14" s="1"/>
  <c r="AH13" i="16"/>
  <c r="AJ13" i="16" s="1"/>
  <c r="AG13" i="16"/>
  <c r="E134" i="8"/>
  <c r="H360" i="8"/>
  <c r="AH54" i="15"/>
  <c r="AJ54" i="15" s="1"/>
  <c r="AG54" i="15"/>
  <c r="C316" i="8"/>
  <c r="G84" i="8"/>
  <c r="S43" i="12"/>
  <c r="T43" i="12"/>
  <c r="AD43" i="12" s="1"/>
  <c r="F84" i="8"/>
  <c r="D217" i="8"/>
  <c r="R25" i="16"/>
  <c r="K209" i="8"/>
  <c r="C224" i="8"/>
  <c r="R23" i="14"/>
  <c r="R54" i="3"/>
  <c r="AG104" i="15"/>
  <c r="AH104" i="15"/>
  <c r="AJ104" i="15" s="1"/>
  <c r="T84" i="3"/>
  <c r="AD84" i="3" s="1"/>
  <c r="S84" i="3"/>
  <c r="AC84" i="3" s="1"/>
  <c r="T24" i="3"/>
  <c r="AD24" i="3" s="1"/>
  <c r="S24" i="3"/>
  <c r="AC24" i="3" s="1"/>
  <c r="X42" i="14"/>
  <c r="AB42" i="14" s="1"/>
  <c r="W42" i="14"/>
  <c r="R22" i="3"/>
  <c r="W459" i="12"/>
  <c r="AA459" i="12" s="1"/>
  <c r="Q500" i="8"/>
  <c r="O500" i="8"/>
  <c r="X459" i="12"/>
  <c r="AB459" i="12" s="1"/>
  <c r="E142" i="8"/>
  <c r="I289" i="8"/>
  <c r="P459" i="8"/>
  <c r="S393" i="12"/>
  <c r="F434" i="8"/>
  <c r="T393" i="12"/>
  <c r="AD393" i="12" s="1"/>
  <c r="G434" i="8"/>
  <c r="G480" i="8"/>
  <c r="F480" i="8"/>
  <c r="S439" i="12"/>
  <c r="AC439" i="12" s="1"/>
  <c r="T439" i="12"/>
  <c r="AD439" i="12" s="1"/>
  <c r="D136" i="8"/>
  <c r="M278" i="8"/>
  <c r="H413" i="8"/>
  <c r="AK499" i="12"/>
  <c r="AM499" i="12" s="1"/>
  <c r="S540" i="8"/>
  <c r="AL499" i="12"/>
  <c r="AN499" i="12" s="1"/>
  <c r="I538" i="8"/>
  <c r="H315" i="8"/>
  <c r="C126" i="8"/>
  <c r="K297" i="8"/>
  <c r="H548" i="8"/>
  <c r="L198" i="8"/>
  <c r="N198" i="8"/>
  <c r="U157" i="12"/>
  <c r="Y157" i="12" s="1"/>
  <c r="V157" i="12"/>
  <c r="Z157" i="12" s="1"/>
  <c r="C158" i="8"/>
  <c r="H279" i="8"/>
  <c r="M214" i="8"/>
  <c r="S240" i="8"/>
  <c r="AL199" i="12"/>
  <c r="AN199" i="12" s="1"/>
  <c r="AK199" i="12"/>
  <c r="AM199" i="12" s="1"/>
  <c r="U94" i="15"/>
  <c r="Y94" i="15" s="1"/>
  <c r="V94" i="15"/>
  <c r="Z94" i="15" s="1"/>
  <c r="X276" i="12"/>
  <c r="O317" i="8"/>
  <c r="W276" i="12"/>
  <c r="AA276" i="12" s="1"/>
  <c r="Q317" i="8"/>
  <c r="R222" i="8"/>
  <c r="AH181" i="12"/>
  <c r="AJ181" i="12" s="1"/>
  <c r="AG181" i="12"/>
  <c r="AI181" i="12" s="1"/>
  <c r="S34" i="15"/>
  <c r="T34" i="15"/>
  <c r="AD34" i="15" s="1"/>
  <c r="AH37" i="12"/>
  <c r="AJ37" i="12" s="1"/>
  <c r="R78" i="8"/>
  <c r="AG37" i="12"/>
  <c r="AI37" i="12" s="1"/>
  <c r="G229" i="8"/>
  <c r="F229" i="8"/>
  <c r="T188" i="12"/>
  <c r="AD188" i="12" s="1"/>
  <c r="S188" i="12"/>
  <c r="AC188" i="12" s="1"/>
  <c r="AL507" i="12"/>
  <c r="AN507" i="12" s="1"/>
  <c r="S548" i="8"/>
  <c r="AK507" i="12"/>
  <c r="AM507" i="12" s="1"/>
  <c r="U271" i="12"/>
  <c r="Y271" i="12" s="1"/>
  <c r="V271" i="12"/>
  <c r="Z271" i="12" s="1"/>
  <c r="L312" i="8"/>
  <c r="N312" i="8"/>
  <c r="R51" i="15"/>
  <c r="U141" i="12"/>
  <c r="Y141" i="12" s="1"/>
  <c r="N182" i="8"/>
  <c r="L182" i="8"/>
  <c r="V141" i="12"/>
  <c r="Z141" i="12" s="1"/>
  <c r="C377" i="8"/>
  <c r="H525" i="8"/>
  <c r="U33" i="3"/>
  <c r="Y33" i="3" s="1"/>
  <c r="V33" i="3"/>
  <c r="Z33" i="3" s="1"/>
  <c r="AG106" i="15"/>
  <c r="AH106" i="15"/>
  <c r="AJ106" i="15" s="1"/>
  <c r="D452" i="8"/>
  <c r="H132" i="8"/>
  <c r="F232" i="8"/>
  <c r="G232" i="8"/>
  <c r="T191" i="12"/>
  <c r="AD191" i="12" s="1"/>
  <c r="S191" i="12"/>
  <c r="I365" i="8"/>
  <c r="E149" i="8"/>
  <c r="R16" i="3"/>
  <c r="N316" i="8"/>
  <c r="V275" i="12"/>
  <c r="Z275" i="12" s="1"/>
  <c r="L316" i="8"/>
  <c r="U275" i="12"/>
  <c r="Y275" i="12" s="1"/>
  <c r="T80" i="3"/>
  <c r="AD80" i="3" s="1"/>
  <c r="S80" i="3"/>
  <c r="AC80" i="3" s="1"/>
  <c r="I172" i="8"/>
  <c r="M180" i="8"/>
  <c r="D85" i="8"/>
  <c r="H478" i="8"/>
  <c r="AG279" i="12"/>
  <c r="AI279" i="12" s="1"/>
  <c r="AH279" i="12"/>
  <c r="AJ279" i="12" s="1"/>
  <c r="R320" i="8"/>
  <c r="S443" i="8"/>
  <c r="AL402" i="12"/>
  <c r="AN402" i="12" s="1"/>
  <c r="AK402" i="12"/>
  <c r="AM402" i="12" s="1"/>
  <c r="N383" i="8"/>
  <c r="U342" i="12"/>
  <c r="Y342" i="12" s="1"/>
  <c r="L383" i="8"/>
  <c r="V342" i="12"/>
  <c r="W27" i="3"/>
  <c r="AA27" i="3" s="1"/>
  <c r="X27" i="3"/>
  <c r="AB27" i="3" s="1"/>
  <c r="D286" i="8"/>
  <c r="W222" i="12"/>
  <c r="AA222" i="12" s="1"/>
  <c r="Q263" i="8"/>
  <c r="X222" i="12"/>
  <c r="O263" i="8"/>
  <c r="AL491" i="12"/>
  <c r="AN491" i="12" s="1"/>
  <c r="S532" i="8"/>
  <c r="AK491" i="12"/>
  <c r="AM491" i="12" s="1"/>
  <c r="O218" i="8"/>
  <c r="Q218" i="8"/>
  <c r="X177" i="12"/>
  <c r="AB177" i="12" s="1"/>
  <c r="W177" i="12"/>
  <c r="I323" i="8"/>
  <c r="K148" i="8"/>
  <c r="L77" i="8"/>
  <c r="N77" i="8"/>
  <c r="U36" i="12"/>
  <c r="Y36" i="12" s="1"/>
  <c r="V36" i="12"/>
  <c r="Z36" i="12" s="1"/>
  <c r="J117" i="8"/>
  <c r="R76" i="12"/>
  <c r="AL406" i="12"/>
  <c r="AN406" i="12" s="1"/>
  <c r="S447" i="8"/>
  <c r="AK406" i="12"/>
  <c r="AM406" i="12" s="1"/>
  <c r="K57" i="8"/>
  <c r="M431" i="8"/>
  <c r="I228" i="8"/>
  <c r="R117" i="12"/>
  <c r="J158" i="8"/>
  <c r="AH307" i="12"/>
  <c r="AJ307" i="12" s="1"/>
  <c r="AG307" i="12"/>
  <c r="AI307" i="12" s="1"/>
  <c r="R348" i="8"/>
  <c r="T9" i="12"/>
  <c r="AD9" i="12" s="1"/>
  <c r="G50" i="8"/>
  <c r="F50" i="8"/>
  <c r="S9" i="12"/>
  <c r="AC9" i="12" s="1"/>
  <c r="I312" i="8"/>
  <c r="P185" i="8"/>
  <c r="AL49" i="3"/>
  <c r="AN49" i="3" s="1"/>
  <c r="AK49" i="3"/>
  <c r="AM49" i="3" s="1"/>
  <c r="I251" i="8"/>
  <c r="C206" i="8"/>
  <c r="D67" i="8"/>
  <c r="I501" i="8"/>
  <c r="AH105" i="15"/>
  <c r="AJ105" i="15" s="1"/>
  <c r="AG105" i="15"/>
  <c r="AI105" i="15" s="1"/>
  <c r="I282" i="8"/>
  <c r="N100" i="8"/>
  <c r="L100" i="8"/>
  <c r="U59" i="12"/>
  <c r="Y59" i="12" s="1"/>
  <c r="V59" i="12"/>
  <c r="Z59" i="12" s="1"/>
  <c r="C410" i="8"/>
  <c r="J213" i="8"/>
  <c r="R172" i="12"/>
  <c r="W68" i="12"/>
  <c r="AA68" i="12" s="1"/>
  <c r="X68" i="12"/>
  <c r="AB68" i="12" s="1"/>
  <c r="O109" i="8"/>
  <c r="Q109" i="8"/>
  <c r="AH35" i="15"/>
  <c r="AJ35" i="15" s="1"/>
  <c r="AG35" i="15"/>
  <c r="O49" i="8"/>
  <c r="Q49" i="8"/>
  <c r="X8" i="12"/>
  <c r="W8" i="12"/>
  <c r="AA8" i="12" s="1"/>
  <c r="C418" i="8"/>
  <c r="R310" i="8"/>
  <c r="AH269" i="12"/>
  <c r="AJ269" i="12" s="1"/>
  <c r="AG269" i="12"/>
  <c r="C120" i="8"/>
  <c r="R52" i="15"/>
  <c r="J483" i="8"/>
  <c r="R442" i="12"/>
  <c r="S61" i="3"/>
  <c r="T61" i="3"/>
  <c r="AD61" i="3" s="1"/>
  <c r="X53" i="12"/>
  <c r="AB53" i="12" s="1"/>
  <c r="O94" i="8"/>
  <c r="W53" i="12"/>
  <c r="AA53" i="12" s="1"/>
  <c r="Q94" i="8"/>
  <c r="I460" i="8"/>
  <c r="J291" i="8"/>
  <c r="R250" i="12"/>
  <c r="C257" i="8"/>
  <c r="S251" i="8"/>
  <c r="AL210" i="12"/>
  <c r="AN210" i="12" s="1"/>
  <c r="AK210" i="12"/>
  <c r="AM210" i="12" s="1"/>
  <c r="O246" i="8"/>
  <c r="Q246" i="8"/>
  <c r="X205" i="12"/>
  <c r="AB205" i="12" s="1"/>
  <c r="W205" i="12"/>
  <c r="P227" i="8"/>
  <c r="R30" i="13"/>
  <c r="K431" i="8"/>
  <c r="AL184" i="12"/>
  <c r="AN184" i="12" s="1"/>
  <c r="AK184" i="12"/>
  <c r="AM184" i="12" s="1"/>
  <c r="S225" i="8"/>
  <c r="X240" i="12"/>
  <c r="Q281" i="8"/>
  <c r="O281" i="8"/>
  <c r="W240" i="12"/>
  <c r="AA240" i="12" s="1"/>
  <c r="J499" i="8"/>
  <c r="R458" i="12"/>
  <c r="AH144" i="12"/>
  <c r="AJ144" i="12" s="1"/>
  <c r="R185" i="8"/>
  <c r="AG144" i="12"/>
  <c r="AI144" i="12" s="1"/>
  <c r="U65" i="15"/>
  <c r="Y65" i="15" s="1"/>
  <c r="V65" i="15"/>
  <c r="Z65" i="15" s="1"/>
  <c r="C482" i="8"/>
  <c r="AG464" i="12"/>
  <c r="AI464" i="12" s="1"/>
  <c r="R505" i="8"/>
  <c r="AH464" i="12"/>
  <c r="AJ464" i="12" s="1"/>
  <c r="L335" i="8"/>
  <c r="V294" i="12"/>
  <c r="Z294" i="12" s="1"/>
  <c r="N335" i="8"/>
  <c r="U294" i="12"/>
  <c r="Y294" i="12" s="1"/>
  <c r="M128" i="8"/>
  <c r="L66" i="8"/>
  <c r="U25" i="12"/>
  <c r="Y25" i="12" s="1"/>
  <c r="N66" i="8"/>
  <c r="V25" i="12"/>
  <c r="Z25" i="12" s="1"/>
  <c r="M89" i="8"/>
  <c r="V478" i="12"/>
  <c r="Z478" i="12" s="1"/>
  <c r="L519" i="8"/>
  <c r="U478" i="12"/>
  <c r="Y478" i="12" s="1"/>
  <c r="N519" i="8"/>
  <c r="R82" i="15"/>
  <c r="X20" i="14"/>
  <c r="W20" i="14"/>
  <c r="AA20" i="14" s="1"/>
  <c r="M165" i="8"/>
  <c r="C127" i="8"/>
  <c r="L193" i="8"/>
  <c r="U152" i="12"/>
  <c r="Y152" i="12" s="1"/>
  <c r="N193" i="8"/>
  <c r="V152" i="12"/>
  <c r="Z152" i="12" s="1"/>
  <c r="S503" i="12"/>
  <c r="AC503" i="12" s="1"/>
  <c r="T503" i="12"/>
  <c r="AD503" i="12" s="1"/>
  <c r="F544" i="8"/>
  <c r="G544" i="8"/>
  <c r="M512" i="8"/>
  <c r="N370" i="8"/>
  <c r="U329" i="12"/>
  <c r="Y329" i="12" s="1"/>
  <c r="V329" i="12"/>
  <c r="Z329" i="12" s="1"/>
  <c r="L370" i="8"/>
  <c r="R101" i="12"/>
  <c r="J142" i="8"/>
  <c r="P268" i="8"/>
  <c r="E177" i="8"/>
  <c r="F123" i="8"/>
  <c r="T82" i="12"/>
  <c r="AD82" i="12" s="1"/>
  <c r="S82" i="12"/>
  <c r="AC82" i="12" s="1"/>
  <c r="M450" i="8"/>
  <c r="P468" i="8"/>
  <c r="C293" i="8"/>
  <c r="M217" i="8"/>
  <c r="V30" i="13"/>
  <c r="Z30" i="13" s="1"/>
  <c r="U30" i="13"/>
  <c r="Y30" i="13" s="1"/>
  <c r="E186" i="8"/>
  <c r="C301" i="8"/>
  <c r="AK332" i="12"/>
  <c r="AM332" i="12" s="1"/>
  <c r="AL332" i="12"/>
  <c r="AN332" i="12" s="1"/>
  <c r="S373" i="8"/>
  <c r="AG414" i="12"/>
  <c r="AI414" i="12" s="1"/>
  <c r="AH414" i="12"/>
  <c r="AJ414" i="12" s="1"/>
  <c r="R455" i="8"/>
  <c r="P547" i="8"/>
  <c r="I301" i="8"/>
  <c r="R264" i="8"/>
  <c r="AG223" i="12"/>
  <c r="AH223" i="12"/>
  <c r="AJ223" i="12" s="1"/>
  <c r="AH238" i="12"/>
  <c r="AJ238" i="12" s="1"/>
  <c r="R279" i="8"/>
  <c r="AG238" i="12"/>
  <c r="W95" i="12"/>
  <c r="AA95" i="12" s="1"/>
  <c r="X95" i="12"/>
  <c r="Q136" i="8"/>
  <c r="O136" i="8"/>
  <c r="AK85" i="15"/>
  <c r="AM85" i="15" s="1"/>
  <c r="AL85" i="15"/>
  <c r="AN85" i="15" s="1"/>
  <c r="J381" i="8"/>
  <c r="R340" i="12"/>
  <c r="D418" i="8"/>
  <c r="T286" i="12"/>
  <c r="AD286" i="12" s="1"/>
  <c r="S286" i="12"/>
  <c r="AC286" i="12" s="1"/>
  <c r="G327" i="8"/>
  <c r="F327" i="8"/>
  <c r="S11" i="12"/>
  <c r="AC11" i="12" s="1"/>
  <c r="G52" i="8"/>
  <c r="F52" i="8"/>
  <c r="T11" i="12"/>
  <c r="AD11" i="12" s="1"/>
  <c r="AG35" i="3"/>
  <c r="AI35" i="3" s="1"/>
  <c r="AH35" i="3"/>
  <c r="AJ35" i="3" s="1"/>
  <c r="T276" i="12"/>
  <c r="AD276" i="12" s="1"/>
  <c r="F317" i="8"/>
  <c r="S276" i="12"/>
  <c r="G317" i="8"/>
  <c r="R370" i="12"/>
  <c r="J411" i="8"/>
  <c r="D533" i="8"/>
  <c r="E354" i="8"/>
  <c r="T79" i="15"/>
  <c r="AD79" i="15" s="1"/>
  <c r="S79" i="15"/>
  <c r="P402" i="8"/>
  <c r="AK358" i="12"/>
  <c r="AM358" i="12" s="1"/>
  <c r="S399" i="8"/>
  <c r="AL358" i="12"/>
  <c r="AN358" i="12" s="1"/>
  <c r="R83" i="15"/>
  <c r="J409" i="8"/>
  <c r="R368" i="12"/>
  <c r="I495" i="8"/>
  <c r="C129" i="8"/>
  <c r="J464" i="8"/>
  <c r="R423" i="12"/>
  <c r="K367" i="8"/>
  <c r="R372" i="12"/>
  <c r="J413" i="8"/>
  <c r="E148" i="8"/>
  <c r="J238" i="8"/>
  <c r="R197" i="12"/>
  <c r="R55" i="3"/>
  <c r="U81" i="3"/>
  <c r="Y81" i="3" s="1"/>
  <c r="V81" i="3"/>
  <c r="Z81" i="3" s="1"/>
  <c r="T53" i="3"/>
  <c r="AD53" i="3" s="1"/>
  <c r="S53" i="3"/>
  <c r="AC53" i="3" s="1"/>
  <c r="E346" i="8"/>
  <c r="K194" i="8"/>
  <c r="J265" i="8"/>
  <c r="R224" i="12"/>
  <c r="X10" i="16"/>
  <c r="W10" i="16"/>
  <c r="AA10" i="16" s="1"/>
  <c r="AG81" i="15"/>
  <c r="AH81" i="15"/>
  <c r="AJ81" i="15" s="1"/>
  <c r="D365" i="8"/>
  <c r="H369" i="8"/>
  <c r="X13" i="15"/>
  <c r="AB13" i="15" s="1"/>
  <c r="W13" i="15"/>
  <c r="AL103" i="15"/>
  <c r="AN103" i="15" s="1"/>
  <c r="AK103" i="15"/>
  <c r="AM103" i="15" s="1"/>
  <c r="AG26" i="3"/>
  <c r="AI26" i="3" s="1"/>
  <c r="AH26" i="3"/>
  <c r="AJ26" i="3" s="1"/>
  <c r="S60" i="8"/>
  <c r="AL19" i="12"/>
  <c r="AN19" i="12" s="1"/>
  <c r="AK19" i="12"/>
  <c r="AM19" i="12" s="1"/>
  <c r="I398" i="8"/>
  <c r="K496" i="8"/>
  <c r="D537" i="8"/>
  <c r="AH436" i="12"/>
  <c r="AJ436" i="12" s="1"/>
  <c r="R477" i="8"/>
  <c r="AG436" i="12"/>
  <c r="I547" i="8"/>
  <c r="E371" i="8"/>
  <c r="AH29" i="14"/>
  <c r="AJ29" i="14" s="1"/>
  <c r="AG29" i="14"/>
  <c r="L507" i="8"/>
  <c r="U466" i="12"/>
  <c r="Y466" i="12" s="1"/>
  <c r="N507" i="8"/>
  <c r="V466" i="12"/>
  <c r="Z466" i="12" s="1"/>
  <c r="C171" i="8"/>
  <c r="R43" i="14"/>
  <c r="U85" i="12"/>
  <c r="Y85" i="12" s="1"/>
  <c r="L126" i="8"/>
  <c r="N126" i="8"/>
  <c r="V85" i="12"/>
  <c r="Z85" i="12" s="1"/>
  <c r="F514" i="8"/>
  <c r="G514" i="8"/>
  <c r="S473" i="12"/>
  <c r="T473" i="12"/>
  <c r="AD473" i="12" s="1"/>
  <c r="P110" i="8"/>
  <c r="I519" i="8"/>
  <c r="R253" i="12"/>
  <c r="J294" i="8"/>
  <c r="D314" i="8"/>
  <c r="H203" i="8"/>
  <c r="D215" i="8"/>
  <c r="I446" i="8"/>
  <c r="J233" i="8"/>
  <c r="R192" i="12"/>
  <c r="H380" i="8"/>
  <c r="K223" i="8"/>
  <c r="K317" i="8"/>
  <c r="D50" i="8"/>
  <c r="I234" i="8"/>
  <c r="X466" i="12"/>
  <c r="AB466" i="12" s="1"/>
  <c r="Q507" i="8"/>
  <c r="O507" i="8"/>
  <c r="W466" i="12"/>
  <c r="I254" i="8"/>
  <c r="R9" i="16"/>
  <c r="C496" i="8"/>
  <c r="C174" i="8"/>
  <c r="M314" i="8"/>
  <c r="V380" i="12"/>
  <c r="Z380" i="12" s="1"/>
  <c r="U380" i="12"/>
  <c r="Y380" i="12" s="1"/>
  <c r="L421" i="8"/>
  <c r="N421" i="8"/>
  <c r="N530" i="8"/>
  <c r="U489" i="12"/>
  <c r="Y489" i="12" s="1"/>
  <c r="L530" i="8"/>
  <c r="V489" i="12"/>
  <c r="Z489" i="12" s="1"/>
  <c r="J515" i="8"/>
  <c r="R474" i="12"/>
  <c r="D514" i="8"/>
  <c r="V55" i="3"/>
  <c r="Z55" i="3" s="1"/>
  <c r="U55" i="3"/>
  <c r="Y55" i="3" s="1"/>
  <c r="S50" i="8"/>
  <c r="AK9" i="12"/>
  <c r="AM9" i="12" s="1"/>
  <c r="AL9" i="12"/>
  <c r="AN9" i="12" s="1"/>
  <c r="U104" i="3"/>
  <c r="Y104" i="3" s="1"/>
  <c r="V104" i="3"/>
  <c r="Z104" i="3" s="1"/>
  <c r="S547" i="8"/>
  <c r="AK506" i="12"/>
  <c r="AM506" i="12" s="1"/>
  <c r="AL506" i="12"/>
  <c r="AN506" i="12" s="1"/>
  <c r="H520" i="8"/>
  <c r="K172" i="8"/>
  <c r="M316" i="8"/>
  <c r="AH23" i="3"/>
  <c r="AJ23" i="3" s="1"/>
  <c r="AG23" i="3"/>
  <c r="AI23" i="3" s="1"/>
  <c r="E225" i="8"/>
  <c r="J145" i="8"/>
  <c r="R104" i="12"/>
  <c r="E526" i="8"/>
  <c r="J322" i="8"/>
  <c r="R281" i="12"/>
  <c r="AG16" i="14"/>
  <c r="AH16" i="14"/>
  <c r="AJ16" i="14" s="1"/>
  <c r="I550" i="8"/>
  <c r="R70" i="3"/>
  <c r="G464" i="8"/>
  <c r="S423" i="12"/>
  <c r="T423" i="12"/>
  <c r="AD423" i="12" s="1"/>
  <c r="F464" i="8"/>
  <c r="R13" i="16"/>
  <c r="F261" i="8"/>
  <c r="T220" i="12"/>
  <c r="AD220" i="12" s="1"/>
  <c r="S220" i="12"/>
  <c r="AC220" i="12" s="1"/>
  <c r="G261" i="8"/>
  <c r="E67" i="8"/>
  <c r="P343" i="8"/>
  <c r="E473" i="8"/>
  <c r="W79" i="15"/>
  <c r="AA79" i="15" s="1"/>
  <c r="X79" i="15"/>
  <c r="G103" i="8"/>
  <c r="S62" i="12"/>
  <c r="AC62" i="12" s="1"/>
  <c r="F103" i="8"/>
  <c r="T62" i="12"/>
  <c r="AD62" i="12" s="1"/>
  <c r="U34" i="12"/>
  <c r="Y34" i="12" s="1"/>
  <c r="N75" i="8"/>
  <c r="L75" i="8"/>
  <c r="V34" i="12"/>
  <c r="Z34" i="12" s="1"/>
  <c r="S15" i="12"/>
  <c r="AC15" i="12" s="1"/>
  <c r="T15" i="12"/>
  <c r="AD15" i="12" s="1"/>
  <c r="G56" i="8"/>
  <c r="F56" i="8"/>
  <c r="H539" i="8"/>
  <c r="AG16" i="3"/>
  <c r="AI16" i="3" s="1"/>
  <c r="AH16" i="3"/>
  <c r="AJ16" i="3" s="1"/>
  <c r="P462" i="8"/>
  <c r="I199" i="8"/>
  <c r="C57" i="8"/>
  <c r="Q114" i="8"/>
  <c r="X73" i="12"/>
  <c r="AB73" i="12" s="1"/>
  <c r="O114" i="8"/>
  <c r="W73" i="12"/>
  <c r="P521" i="8"/>
  <c r="H338" i="8"/>
  <c r="C387" i="8"/>
  <c r="X203" i="12"/>
  <c r="AB203" i="12" s="1"/>
  <c r="O244" i="8"/>
  <c r="Q244" i="8"/>
  <c r="W203" i="12"/>
  <c r="I88" i="8"/>
  <c r="P213" i="8"/>
  <c r="D228" i="8"/>
  <c r="V265" i="12"/>
  <c r="Z265" i="12" s="1"/>
  <c r="L306" i="8"/>
  <c r="U265" i="12"/>
  <c r="Y265" i="12" s="1"/>
  <c r="N306" i="8"/>
  <c r="R26" i="15"/>
  <c r="P277" i="8"/>
  <c r="AG385" i="12"/>
  <c r="R426" i="8"/>
  <c r="AH385" i="12"/>
  <c r="AJ385" i="12" s="1"/>
  <c r="N373" i="8"/>
  <c r="L373" i="8"/>
  <c r="V332" i="12"/>
  <c r="Z332" i="12" s="1"/>
  <c r="U332" i="12"/>
  <c r="Y332" i="12" s="1"/>
  <c r="R35" i="12"/>
  <c r="J76" i="8"/>
  <c r="V287" i="12"/>
  <c r="Z287" i="12" s="1"/>
  <c r="L328" i="8"/>
  <c r="U287" i="12"/>
  <c r="Y287" i="12" s="1"/>
  <c r="N328" i="8"/>
  <c r="U95" i="15"/>
  <c r="Y95" i="15" s="1"/>
  <c r="V95" i="15"/>
  <c r="Z95" i="15" s="1"/>
  <c r="X94" i="15"/>
  <c r="AB94" i="15" s="1"/>
  <c r="W94" i="15"/>
  <c r="O255" i="8"/>
  <c r="X214" i="12"/>
  <c r="W214" i="12"/>
  <c r="AA214" i="12" s="1"/>
  <c r="Q255" i="8"/>
  <c r="I70" i="8"/>
  <c r="N248" i="8"/>
  <c r="U207" i="12"/>
  <c r="Y207" i="12" s="1"/>
  <c r="V207" i="12"/>
  <c r="Z207" i="12" s="1"/>
  <c r="L248" i="8"/>
  <c r="R380" i="8"/>
  <c r="AG339" i="12"/>
  <c r="AH339" i="12"/>
  <c r="AJ339" i="12" s="1"/>
  <c r="AL33" i="13"/>
  <c r="AN33" i="13" s="1"/>
  <c r="AK33" i="13"/>
  <c r="AM33" i="13" s="1"/>
  <c r="U58" i="3"/>
  <c r="Y58" i="3" s="1"/>
  <c r="V58" i="3"/>
  <c r="Z58" i="3" s="1"/>
  <c r="F532" i="8"/>
  <c r="T491" i="12"/>
  <c r="AD491" i="12" s="1"/>
  <c r="G532" i="8"/>
  <c r="S491" i="12"/>
  <c r="T13" i="13"/>
  <c r="AD13" i="13" s="1"/>
  <c r="S13" i="13"/>
  <c r="AC13" i="13" s="1"/>
  <c r="D380" i="8"/>
  <c r="W14" i="15"/>
  <c r="X14" i="15"/>
  <c r="AB14" i="15" s="1"/>
  <c r="T91" i="3"/>
  <c r="AD91" i="3" s="1"/>
  <c r="S91" i="3"/>
  <c r="AL7" i="3"/>
  <c r="AN7" i="3" s="1"/>
  <c r="AK7" i="3"/>
  <c r="AM7" i="3" s="1"/>
  <c r="AG413" i="12"/>
  <c r="AI413" i="12" s="1"/>
  <c r="R454" i="8"/>
  <c r="AH413" i="12"/>
  <c r="AJ413" i="12" s="1"/>
  <c r="V86" i="12"/>
  <c r="Z86" i="12" s="1"/>
  <c r="L127" i="8"/>
  <c r="N127" i="8"/>
  <c r="U86" i="12"/>
  <c r="Y86" i="12" s="1"/>
  <c r="AL105" i="3"/>
  <c r="AN105" i="3" s="1"/>
  <c r="AK105" i="3"/>
  <c r="AM105" i="3" s="1"/>
  <c r="P247" i="8"/>
  <c r="K154" i="8"/>
  <c r="F128" i="8"/>
  <c r="T87" i="12"/>
  <c r="AD87" i="12" s="1"/>
  <c r="S87" i="12"/>
  <c r="G128" i="8"/>
  <c r="P500" i="8"/>
  <c r="M216" i="8"/>
  <c r="AL492" i="12"/>
  <c r="AN492" i="12" s="1"/>
  <c r="AK492" i="12"/>
  <c r="AM492" i="12" s="1"/>
  <c r="S533" i="8"/>
  <c r="R133" i="8"/>
  <c r="AG92" i="12"/>
  <c r="AI92" i="12" s="1"/>
  <c r="AH92" i="12"/>
  <c r="AJ92" i="12" s="1"/>
  <c r="K393" i="8"/>
  <c r="R69" i="3"/>
  <c r="J195" i="8"/>
  <c r="R154" i="12"/>
  <c r="S53" i="8"/>
  <c r="AK12" i="12"/>
  <c r="AM12" i="12" s="1"/>
  <c r="AL12" i="12"/>
  <c r="AN12" i="12" s="1"/>
  <c r="U206" i="12"/>
  <c r="Y206" i="12" s="1"/>
  <c r="V206" i="12"/>
  <c r="Z206" i="12" s="1"/>
  <c r="L247" i="8"/>
  <c r="N247" i="8"/>
  <c r="E66" i="8"/>
  <c r="V101" i="3"/>
  <c r="Z101" i="3" s="1"/>
  <c r="U101" i="3"/>
  <c r="Y101" i="3" s="1"/>
  <c r="M333" i="8"/>
  <c r="I318" i="8"/>
  <c r="L430" i="8"/>
  <c r="N430" i="8"/>
  <c r="U389" i="12"/>
  <c r="Y389" i="12" s="1"/>
  <c r="V389" i="12"/>
  <c r="Z389" i="12" s="1"/>
  <c r="D302" i="8"/>
  <c r="K67" i="8"/>
  <c r="K183" i="8"/>
  <c r="V212" i="12"/>
  <c r="Z212" i="12" s="1"/>
  <c r="L253" i="8"/>
  <c r="N253" i="8"/>
  <c r="U212" i="12"/>
  <c r="Y212" i="12" s="1"/>
  <c r="M274" i="8"/>
  <c r="G432" i="8"/>
  <c r="F432" i="8"/>
  <c r="T391" i="12"/>
  <c r="AD391" i="12" s="1"/>
  <c r="S391" i="12"/>
  <c r="V474" i="12"/>
  <c r="Z474" i="12" s="1"/>
  <c r="U474" i="12"/>
  <c r="Y474" i="12" s="1"/>
  <c r="N515" i="8"/>
  <c r="L515" i="8"/>
  <c r="M523" i="8"/>
  <c r="D403" i="8"/>
  <c r="X236" i="12"/>
  <c r="AB236" i="12" s="1"/>
  <c r="O277" i="8"/>
  <c r="Q277" i="8"/>
  <c r="W236" i="12"/>
  <c r="AA236" i="12" s="1"/>
  <c r="H306" i="8"/>
  <c r="H453" i="8"/>
  <c r="D379" i="8"/>
  <c r="N121" i="8"/>
  <c r="L121" i="8"/>
  <c r="V80" i="12"/>
  <c r="Z80" i="12" s="1"/>
  <c r="U80" i="12"/>
  <c r="Y80" i="12" s="1"/>
  <c r="AL23" i="13"/>
  <c r="AN23" i="13" s="1"/>
  <c r="AK23" i="13"/>
  <c r="AM23" i="13" s="1"/>
  <c r="K374" i="8"/>
  <c r="AK239" i="12"/>
  <c r="AM239" i="12" s="1"/>
  <c r="S280" i="8"/>
  <c r="AL239" i="12"/>
  <c r="AN239" i="12" s="1"/>
  <c r="H372" i="8"/>
  <c r="AH162" i="12"/>
  <c r="AJ162" i="12" s="1"/>
  <c r="AG162" i="12"/>
  <c r="AI162" i="12" s="1"/>
  <c r="R203" i="8"/>
  <c r="D220" i="8"/>
  <c r="M73" i="8"/>
  <c r="I213" i="8"/>
  <c r="I245" i="8"/>
  <c r="M401" i="8"/>
  <c r="AK137" i="12"/>
  <c r="AM137" i="12" s="1"/>
  <c r="S178" i="8"/>
  <c r="AL137" i="12"/>
  <c r="AN137" i="12" s="1"/>
  <c r="E263" i="8"/>
  <c r="AK464" i="12"/>
  <c r="AM464" i="12" s="1"/>
  <c r="AL464" i="12"/>
  <c r="AN464" i="12" s="1"/>
  <c r="S505" i="8"/>
  <c r="U215" i="12"/>
  <c r="Y215" i="12" s="1"/>
  <c r="N256" i="8"/>
  <c r="L256" i="8"/>
  <c r="V215" i="12"/>
  <c r="Z215" i="12" s="1"/>
  <c r="U22" i="13"/>
  <c r="Y22" i="13" s="1"/>
  <c r="V22" i="13"/>
  <c r="Z22" i="13" s="1"/>
  <c r="T22" i="16"/>
  <c r="AD22" i="16" s="1"/>
  <c r="S22" i="16"/>
  <c r="AC22" i="16" s="1"/>
  <c r="H376" i="8"/>
  <c r="P399" i="8"/>
  <c r="I100" i="8"/>
  <c r="V60" i="3"/>
  <c r="Z60" i="3" s="1"/>
  <c r="U60" i="3"/>
  <c r="Y60" i="3" s="1"/>
  <c r="AK178" i="12"/>
  <c r="AM178" i="12" s="1"/>
  <c r="S219" i="8"/>
  <c r="AL178" i="12"/>
  <c r="AN178" i="12" s="1"/>
  <c r="T452" i="12"/>
  <c r="AD452" i="12" s="1"/>
  <c r="S452" i="12"/>
  <c r="G493" i="8"/>
  <c r="F493" i="8"/>
  <c r="Q173" i="8"/>
  <c r="X132" i="12"/>
  <c r="W132" i="12"/>
  <c r="AA132" i="12" s="1"/>
  <c r="O173" i="8"/>
  <c r="AL36" i="15"/>
  <c r="AN36" i="15" s="1"/>
  <c r="AK36" i="15"/>
  <c r="AM36" i="15" s="1"/>
  <c r="AG179" i="12"/>
  <c r="AH179" i="12"/>
  <c r="AJ179" i="12" s="1"/>
  <c r="R220" i="8"/>
  <c r="H345" i="8"/>
  <c r="E145" i="8"/>
  <c r="C218" i="8"/>
  <c r="W23" i="15"/>
  <c r="AA23" i="15" s="1"/>
  <c r="X23" i="15"/>
  <c r="C286" i="8"/>
  <c r="I195" i="8"/>
  <c r="T346" i="12"/>
  <c r="AD346" i="12" s="1"/>
  <c r="F387" i="8"/>
  <c r="G387" i="8"/>
  <c r="S346" i="12"/>
  <c r="M349" i="8"/>
  <c r="C253" i="8"/>
  <c r="AH26" i="15"/>
  <c r="AJ26" i="15" s="1"/>
  <c r="AG26" i="15"/>
  <c r="F286" i="8"/>
  <c r="G286" i="8"/>
  <c r="S245" i="12"/>
  <c r="AC245" i="12" s="1"/>
  <c r="T245" i="12"/>
  <c r="AD245" i="12" s="1"/>
  <c r="I413" i="8"/>
  <c r="C477" i="8"/>
  <c r="O209" i="8"/>
  <c r="X168" i="12"/>
  <c r="AB168" i="12" s="1"/>
  <c r="Q209" i="8"/>
  <c r="W168" i="12"/>
  <c r="C74" i="8"/>
  <c r="D298" i="8"/>
  <c r="AK77" i="15"/>
  <c r="AL77" i="15"/>
  <c r="AN77" i="15" s="1"/>
  <c r="AG448" i="12"/>
  <c r="AI448" i="12" s="1"/>
  <c r="AH448" i="12"/>
  <c r="AJ448" i="12" s="1"/>
  <c r="R489" i="8"/>
  <c r="J59" i="8"/>
  <c r="R18" i="12"/>
  <c r="I510" i="8"/>
  <c r="E522" i="8"/>
  <c r="G199" i="8"/>
  <c r="S158" i="12"/>
  <c r="T158" i="12"/>
  <c r="AD158" i="12" s="1"/>
  <c r="F199" i="8"/>
  <c r="E440" i="8"/>
  <c r="S231" i="12"/>
  <c r="AC231" i="12" s="1"/>
  <c r="G272" i="8"/>
  <c r="T231" i="12"/>
  <c r="AD231" i="12" s="1"/>
  <c r="F272" i="8"/>
  <c r="T11" i="13"/>
  <c r="AD11" i="13" s="1"/>
  <c r="S11" i="13"/>
  <c r="AC11" i="13" s="1"/>
  <c r="W50" i="12"/>
  <c r="AA50" i="12" s="1"/>
  <c r="O91" i="8"/>
  <c r="X50" i="12"/>
  <c r="AB50" i="12" s="1"/>
  <c r="Q91" i="8"/>
  <c r="N436" i="8"/>
  <c r="V395" i="12"/>
  <c r="Z395" i="12" s="1"/>
  <c r="U395" i="12"/>
  <c r="Y395" i="12" s="1"/>
  <c r="L436" i="8"/>
  <c r="F225" i="8"/>
  <c r="T184" i="12"/>
  <c r="AD184" i="12" s="1"/>
  <c r="S184" i="12"/>
  <c r="AC184" i="12" s="1"/>
  <c r="G225" i="8"/>
  <c r="U21" i="3"/>
  <c r="Y21" i="3" s="1"/>
  <c r="V21" i="3"/>
  <c r="Z21" i="3" s="1"/>
  <c r="E444" i="8"/>
  <c r="AH205" i="12"/>
  <c r="AJ205" i="12" s="1"/>
  <c r="R246" i="8"/>
  <c r="AG205" i="12"/>
  <c r="O51" i="8"/>
  <c r="X10" i="12"/>
  <c r="AB10" i="12" s="1"/>
  <c r="Q51" i="8"/>
  <c r="W10" i="12"/>
  <c r="AA10" i="12" s="1"/>
  <c r="R125" i="12"/>
  <c r="J166" i="8"/>
  <c r="E541" i="8"/>
  <c r="S387" i="8"/>
  <c r="AK346" i="12"/>
  <c r="AM346" i="12" s="1"/>
  <c r="AL346" i="12"/>
  <c r="AN346" i="12" s="1"/>
  <c r="U87" i="15"/>
  <c r="V87" i="15"/>
  <c r="Z87" i="15" s="1"/>
  <c r="Q115" i="8"/>
  <c r="O115" i="8"/>
  <c r="X74" i="12"/>
  <c r="AB74" i="12" s="1"/>
  <c r="W74" i="12"/>
  <c r="AA74" i="12" s="1"/>
  <c r="W345" i="12"/>
  <c r="AA345" i="12" s="1"/>
  <c r="X345" i="12"/>
  <c r="Q386" i="8"/>
  <c r="O386" i="8"/>
  <c r="S88" i="12"/>
  <c r="AC88" i="12" s="1"/>
  <c r="T88" i="12"/>
  <c r="AD88" i="12" s="1"/>
  <c r="G129" i="8"/>
  <c r="F129" i="8"/>
  <c r="O383" i="8"/>
  <c r="Q383" i="8"/>
  <c r="X342" i="12"/>
  <c r="W342" i="12"/>
  <c r="AA342" i="12" s="1"/>
  <c r="AK115" i="12"/>
  <c r="AM115" i="12" s="1"/>
  <c r="S156" i="8"/>
  <c r="AL115" i="12"/>
  <c r="AN115" i="12" s="1"/>
  <c r="D394" i="8"/>
  <c r="T41" i="15"/>
  <c r="AD41" i="15" s="1"/>
  <c r="S41" i="15"/>
  <c r="AC41" i="15" s="1"/>
  <c r="H365" i="8"/>
  <c r="P349" i="8"/>
  <c r="R81" i="3"/>
  <c r="Q253" i="8"/>
  <c r="O253" i="8"/>
  <c r="X212" i="12"/>
  <c r="AB212" i="12" s="1"/>
  <c r="W212" i="12"/>
  <c r="AA212" i="12" s="1"/>
  <c r="V106" i="3"/>
  <c r="Z106" i="3" s="1"/>
  <c r="U106" i="3"/>
  <c r="Y106" i="3" s="1"/>
  <c r="P175" i="8"/>
  <c r="P518" i="8"/>
  <c r="C457" i="8"/>
  <c r="S378" i="8"/>
  <c r="AK337" i="12"/>
  <c r="AM337" i="12" s="1"/>
  <c r="AL337" i="12"/>
  <c r="AN337" i="12" s="1"/>
  <c r="R476" i="12"/>
  <c r="J517" i="8"/>
  <c r="T38" i="3"/>
  <c r="AD38" i="3" s="1"/>
  <c r="S38" i="3"/>
  <c r="AK73" i="3"/>
  <c r="AM73" i="3" s="1"/>
  <c r="AL73" i="3"/>
  <c r="AN73" i="3" s="1"/>
  <c r="AK39" i="12"/>
  <c r="AM39" i="12" s="1"/>
  <c r="AL39" i="12"/>
  <c r="AN39" i="12" s="1"/>
  <c r="S80" i="8"/>
  <c r="U266" i="12"/>
  <c r="Y266" i="12" s="1"/>
  <c r="V266" i="12"/>
  <c r="Z266" i="12" s="1"/>
  <c r="N307" i="8"/>
  <c r="L307" i="8"/>
  <c r="H536" i="8"/>
  <c r="L202" i="8"/>
  <c r="U161" i="12"/>
  <c r="Y161" i="12" s="1"/>
  <c r="N202" i="8"/>
  <c r="V161" i="12"/>
  <c r="Z161" i="12" s="1"/>
  <c r="E70" i="8"/>
  <c r="E312" i="8"/>
  <c r="AH352" i="12"/>
  <c r="AJ352" i="12" s="1"/>
  <c r="AG352" i="12"/>
  <c r="R393" i="8"/>
  <c r="R27" i="12"/>
  <c r="J68" i="8"/>
  <c r="O539" i="8"/>
  <c r="X498" i="12"/>
  <c r="AB498" i="12" s="1"/>
  <c r="W498" i="12"/>
  <c r="AA498" i="12" s="1"/>
  <c r="Q539" i="8"/>
  <c r="D61" i="8"/>
  <c r="P496" i="8"/>
  <c r="W471" i="12"/>
  <c r="AA471" i="12" s="1"/>
  <c r="X471" i="12"/>
  <c r="AB471" i="12" s="1"/>
  <c r="O512" i="8"/>
  <c r="Q512" i="8"/>
  <c r="E226" i="8"/>
  <c r="AK106" i="12"/>
  <c r="AM106" i="12" s="1"/>
  <c r="S147" i="8"/>
  <c r="AL106" i="12"/>
  <c r="AN106" i="12" s="1"/>
  <c r="C100" i="8"/>
  <c r="D82" i="8"/>
  <c r="M236" i="8"/>
  <c r="AL477" i="12"/>
  <c r="AN477" i="12" s="1"/>
  <c r="S518" i="8"/>
  <c r="AK477" i="12"/>
  <c r="AM477" i="12" s="1"/>
  <c r="X426" i="12"/>
  <c r="AB426" i="12" s="1"/>
  <c r="Q467" i="8"/>
  <c r="O467" i="8"/>
  <c r="W426" i="12"/>
  <c r="H222" i="8"/>
  <c r="H333" i="8"/>
  <c r="AK472" i="12"/>
  <c r="AM472" i="12" s="1"/>
  <c r="AL472" i="12"/>
  <c r="AN472" i="12" s="1"/>
  <c r="S513" i="8"/>
  <c r="X58" i="3"/>
  <c r="AB58" i="3" s="1"/>
  <c r="W58" i="3"/>
  <c r="AA58" i="3" s="1"/>
  <c r="P203" i="8"/>
  <c r="Q135" i="8"/>
  <c r="O135" i="8"/>
  <c r="W94" i="12"/>
  <c r="X94" i="12"/>
  <c r="AB94" i="12" s="1"/>
  <c r="R145" i="12"/>
  <c r="J186" i="8"/>
  <c r="F81" i="8"/>
  <c r="G81" i="8"/>
  <c r="S40" i="12"/>
  <c r="T40" i="12"/>
  <c r="AD40" i="12" s="1"/>
  <c r="N377" i="8"/>
  <c r="L377" i="8"/>
  <c r="U336" i="12"/>
  <c r="Y336" i="12" s="1"/>
  <c r="V336" i="12"/>
  <c r="Z336" i="12" s="1"/>
  <c r="C245" i="8"/>
  <c r="D301" i="8"/>
  <c r="AK34" i="14"/>
  <c r="AM34" i="14" s="1"/>
  <c r="AL34" i="14"/>
  <c r="AN34" i="14" s="1"/>
  <c r="M111" i="8"/>
  <c r="F384" i="8"/>
  <c r="T343" i="12"/>
  <c r="AD343" i="12" s="1"/>
  <c r="S343" i="12"/>
  <c r="AC343" i="12" s="1"/>
  <c r="G384" i="8"/>
  <c r="R29" i="14"/>
  <c r="P275" i="8"/>
  <c r="U14" i="14"/>
  <c r="Y14" i="14" s="1"/>
  <c r="V14" i="14"/>
  <c r="Z14" i="14" s="1"/>
  <c r="R40" i="14"/>
  <c r="S100" i="8"/>
  <c r="AK59" i="12"/>
  <c r="AM59" i="12" s="1"/>
  <c r="AL59" i="12"/>
  <c r="AN59" i="12" s="1"/>
  <c r="W355" i="12"/>
  <c r="AA355" i="12" s="1"/>
  <c r="X355" i="12"/>
  <c r="Q396" i="8"/>
  <c r="O396" i="8"/>
  <c r="W149" i="12"/>
  <c r="AA149" i="12" s="1"/>
  <c r="O190" i="8"/>
  <c r="X149" i="12"/>
  <c r="Q190" i="8"/>
  <c r="X28" i="14"/>
  <c r="AB28" i="14" s="1"/>
  <c r="W28" i="14"/>
  <c r="P338" i="8"/>
  <c r="E272" i="8"/>
  <c r="U32" i="3"/>
  <c r="Y32" i="3" s="1"/>
  <c r="V32" i="3"/>
  <c r="Z32" i="3" s="1"/>
  <c r="M318" i="8"/>
  <c r="R51" i="3"/>
  <c r="H123" i="8"/>
  <c r="R32" i="15"/>
  <c r="C235" i="8"/>
  <c r="N278" i="8"/>
  <c r="U237" i="12"/>
  <c r="Y237" i="12" s="1"/>
  <c r="V237" i="12"/>
  <c r="Z237" i="12" s="1"/>
  <c r="L278" i="8"/>
  <c r="AH34" i="13"/>
  <c r="AJ34" i="13" s="1"/>
  <c r="AG34" i="13"/>
  <c r="AI34" i="13" s="1"/>
  <c r="N54" i="8"/>
  <c r="U13" i="12"/>
  <c r="Y13" i="12" s="1"/>
  <c r="V13" i="12"/>
  <c r="Z13" i="12" s="1"/>
  <c r="L54" i="8"/>
  <c r="AG52" i="3"/>
  <c r="AI52" i="3" s="1"/>
  <c r="AH52" i="3"/>
  <c r="AJ52" i="3" s="1"/>
  <c r="N521" i="8"/>
  <c r="L521" i="8"/>
  <c r="V480" i="12"/>
  <c r="Z480" i="12" s="1"/>
  <c r="U480" i="12"/>
  <c r="Y480" i="12" s="1"/>
  <c r="W183" i="12"/>
  <c r="AA183" i="12" s="1"/>
  <c r="O224" i="8"/>
  <c r="X183" i="12"/>
  <c r="Q224" i="8"/>
  <c r="F324" i="8"/>
  <c r="G324" i="8"/>
  <c r="T283" i="12"/>
  <c r="AD283" i="12" s="1"/>
  <c r="S283" i="12"/>
  <c r="AC283" i="12" s="1"/>
  <c r="C340" i="8"/>
  <c r="V72" i="3"/>
  <c r="Z72" i="3" s="1"/>
  <c r="U72" i="3"/>
  <c r="Y72" i="3" s="1"/>
  <c r="AH12" i="12"/>
  <c r="AJ12" i="12" s="1"/>
  <c r="AG12" i="12"/>
  <c r="AI12" i="12" s="1"/>
  <c r="R53" i="8"/>
  <c r="G490" i="8"/>
  <c r="T449" i="12"/>
  <c r="AD449" i="12" s="1"/>
  <c r="S449" i="12"/>
  <c r="AC449" i="12" s="1"/>
  <c r="F490" i="8"/>
  <c r="R500" i="12"/>
  <c r="J541" i="8"/>
  <c r="O329" i="8"/>
  <c r="Q329" i="8"/>
  <c r="W288" i="12"/>
  <c r="AA288" i="12" s="1"/>
  <c r="X288" i="12"/>
  <c r="AH17" i="13"/>
  <c r="AJ17" i="13" s="1"/>
  <c r="AG17" i="13"/>
  <c r="H318" i="8"/>
  <c r="G260" i="8"/>
  <c r="S219" i="12"/>
  <c r="F260" i="8"/>
  <c r="T219" i="12"/>
  <c r="AD219" i="12" s="1"/>
  <c r="M366" i="8"/>
  <c r="K202" i="8"/>
  <c r="AH374" i="12"/>
  <c r="AJ374" i="12" s="1"/>
  <c r="R415" i="8"/>
  <c r="AG374" i="12"/>
  <c r="N133" i="8"/>
  <c r="U92" i="12"/>
  <c r="Y92" i="12" s="1"/>
  <c r="V92" i="12"/>
  <c r="Z92" i="12" s="1"/>
  <c r="L133" i="8"/>
  <c r="W54" i="12"/>
  <c r="Q95" i="8"/>
  <c r="O95" i="8"/>
  <c r="X54" i="12"/>
  <c r="AB54" i="12" s="1"/>
  <c r="I426" i="8"/>
  <c r="F526" i="8"/>
  <c r="T485" i="12"/>
  <c r="AD485" i="12" s="1"/>
  <c r="G526" i="8"/>
  <c r="S485" i="12"/>
  <c r="AC485" i="12" s="1"/>
  <c r="Q414" i="8"/>
  <c r="X373" i="12"/>
  <c r="AB373" i="12" s="1"/>
  <c r="O414" i="8"/>
  <c r="W373" i="12"/>
  <c r="E413" i="8"/>
  <c r="O179" i="8"/>
  <c r="X138" i="12"/>
  <c r="W138" i="12"/>
  <c r="AA138" i="12" s="1"/>
  <c r="Q179" i="8"/>
  <c r="O420" i="8"/>
  <c r="W379" i="12"/>
  <c r="Q420" i="8"/>
  <c r="X379" i="12"/>
  <c r="AB379" i="12" s="1"/>
  <c r="AL317" i="12"/>
  <c r="AN317" i="12" s="1"/>
  <c r="S358" i="8"/>
  <c r="AK317" i="12"/>
  <c r="AM317" i="12" s="1"/>
  <c r="AL41" i="3"/>
  <c r="AN41" i="3" s="1"/>
  <c r="AK41" i="3"/>
  <c r="AM41" i="3" s="1"/>
  <c r="S339" i="8"/>
  <c r="AL298" i="12"/>
  <c r="AN298" i="12" s="1"/>
  <c r="AK298" i="12"/>
  <c r="AM298" i="12" s="1"/>
  <c r="E341" i="8"/>
  <c r="W272" i="12"/>
  <c r="O313" i="8"/>
  <c r="X272" i="12"/>
  <c r="AB272" i="12" s="1"/>
  <c r="Q313" i="8"/>
  <c r="AK108" i="12"/>
  <c r="AM108" i="12" s="1"/>
  <c r="S149" i="8"/>
  <c r="AL108" i="12"/>
  <c r="AN108" i="12" s="1"/>
  <c r="L199" i="8"/>
  <c r="U158" i="12"/>
  <c r="Y158" i="12" s="1"/>
  <c r="V158" i="12"/>
  <c r="Z158" i="12" s="1"/>
  <c r="N199" i="8"/>
  <c r="J92" i="8"/>
  <c r="R51" i="12"/>
  <c r="R87" i="15"/>
  <c r="E387" i="8"/>
  <c r="P332" i="8"/>
  <c r="H129" i="8"/>
  <c r="I147" i="8"/>
  <c r="R36" i="14"/>
  <c r="V102" i="15"/>
  <c r="Z102" i="15" s="1"/>
  <c r="U102" i="15"/>
  <c r="Y102" i="15" s="1"/>
  <c r="S31" i="14"/>
  <c r="AC31" i="14" s="1"/>
  <c r="T31" i="14"/>
  <c r="AD31" i="14" s="1"/>
  <c r="AH253" i="12"/>
  <c r="AJ253" i="12" s="1"/>
  <c r="R294" i="8"/>
  <c r="AG253" i="12"/>
  <c r="AI253" i="12" s="1"/>
  <c r="D304" i="8"/>
  <c r="V227" i="12"/>
  <c r="Z227" i="12" s="1"/>
  <c r="L268" i="8"/>
  <c r="U227" i="12"/>
  <c r="Y227" i="12" s="1"/>
  <c r="N268" i="8"/>
  <c r="J489" i="8"/>
  <c r="R448" i="12"/>
  <c r="V170" i="12"/>
  <c r="Z170" i="12" s="1"/>
  <c r="N211" i="8"/>
  <c r="L211" i="8"/>
  <c r="U170" i="12"/>
  <c r="Y170" i="12" s="1"/>
  <c r="AL29" i="14"/>
  <c r="AN29" i="14" s="1"/>
  <c r="AK29" i="14"/>
  <c r="AM29" i="14" s="1"/>
  <c r="AG18" i="12"/>
  <c r="AI18" i="12" s="1"/>
  <c r="R59" i="8"/>
  <c r="AH18" i="12"/>
  <c r="AJ18" i="12" s="1"/>
  <c r="U74" i="15"/>
  <c r="Y74" i="15" s="1"/>
  <c r="V74" i="15"/>
  <c r="Z74" i="15" s="1"/>
  <c r="Q112" i="8"/>
  <c r="O112" i="8"/>
  <c r="X71" i="12"/>
  <c r="AB71" i="12" s="1"/>
  <c r="W71" i="12"/>
  <c r="R8" i="3"/>
  <c r="I480" i="8"/>
  <c r="T74" i="15"/>
  <c r="AD74" i="15" s="1"/>
  <c r="S74" i="15"/>
  <c r="AC74" i="15" s="1"/>
  <c r="T140" i="12"/>
  <c r="AD140" i="12" s="1"/>
  <c r="S140" i="12"/>
  <c r="G181" i="8"/>
  <c r="F181" i="8"/>
  <c r="R515" i="8"/>
  <c r="AH474" i="12"/>
  <c r="AJ474" i="12" s="1"/>
  <c r="AG474" i="12"/>
  <c r="AI474" i="12" s="1"/>
  <c r="K455" i="8"/>
  <c r="D428" i="8"/>
  <c r="Q451" i="8"/>
  <c r="W410" i="12"/>
  <c r="X410" i="12"/>
  <c r="AB410" i="12" s="1"/>
  <c r="O451" i="8"/>
  <c r="P446" i="8"/>
  <c r="P144" i="8"/>
  <c r="AG478" i="12"/>
  <c r="AI478" i="12" s="1"/>
  <c r="AH478" i="12"/>
  <c r="AJ478" i="12" s="1"/>
  <c r="R519" i="8"/>
  <c r="F151" i="8"/>
  <c r="G151" i="8"/>
  <c r="S110" i="12"/>
  <c r="T110" i="12"/>
  <c r="AD110" i="12" s="1"/>
  <c r="AH68" i="15"/>
  <c r="AJ68" i="15" s="1"/>
  <c r="AG68" i="15"/>
  <c r="G203" i="8"/>
  <c r="F203" i="8"/>
  <c r="T162" i="12"/>
  <c r="AD162" i="12" s="1"/>
  <c r="S162" i="12"/>
  <c r="I198" i="8"/>
  <c r="H519" i="8"/>
  <c r="U171" i="12"/>
  <c r="Y171" i="12" s="1"/>
  <c r="N212" i="8"/>
  <c r="V171" i="12"/>
  <c r="Z171" i="12" s="1"/>
  <c r="L212" i="8"/>
  <c r="J101" i="8"/>
  <c r="R60" i="12"/>
  <c r="E209" i="8"/>
  <c r="AH390" i="12"/>
  <c r="AJ390" i="12" s="1"/>
  <c r="R431" i="8"/>
  <c r="AG390" i="12"/>
  <c r="AI390" i="12" s="1"/>
  <c r="H282" i="8"/>
  <c r="C240" i="8"/>
  <c r="L320" i="8"/>
  <c r="V279" i="12"/>
  <c r="Z279" i="12" s="1"/>
  <c r="N320" i="8"/>
  <c r="U279" i="12"/>
  <c r="Y279" i="12" s="1"/>
  <c r="I421" i="8"/>
  <c r="E340" i="8"/>
  <c r="X327" i="12"/>
  <c r="W327" i="12"/>
  <c r="AA327" i="12" s="1"/>
  <c r="Q368" i="8"/>
  <c r="O368" i="8"/>
  <c r="I89" i="8"/>
  <c r="S491" i="8"/>
  <c r="AL450" i="12"/>
  <c r="AN450" i="12" s="1"/>
  <c r="AK450" i="12"/>
  <c r="AM450" i="12" s="1"/>
  <c r="J274" i="8"/>
  <c r="R233" i="12"/>
  <c r="R59" i="3"/>
  <c r="L379" i="8"/>
  <c r="V338" i="12"/>
  <c r="Z338" i="12" s="1"/>
  <c r="U338" i="12"/>
  <c r="Y338" i="12" s="1"/>
  <c r="N379" i="8"/>
  <c r="D285" i="8"/>
  <c r="U112" i="12"/>
  <c r="N153" i="8"/>
  <c r="V112" i="12"/>
  <c r="Z112" i="12" s="1"/>
  <c r="L153" i="8"/>
  <c r="P84" i="8"/>
  <c r="AH15" i="14"/>
  <c r="AJ15" i="14" s="1"/>
  <c r="AG15" i="14"/>
  <c r="AI15" i="14" s="1"/>
  <c r="F79" i="8"/>
  <c r="T38" i="12"/>
  <c r="AD38" i="12" s="1"/>
  <c r="G79" i="8"/>
  <c r="S38" i="12"/>
  <c r="AL93" i="15"/>
  <c r="AN93" i="15" s="1"/>
  <c r="AK93" i="15"/>
  <c r="AM93" i="15" s="1"/>
  <c r="I486" i="8"/>
  <c r="G520" i="8"/>
  <c r="S479" i="12"/>
  <c r="T479" i="12"/>
  <c r="AD479" i="12" s="1"/>
  <c r="F520" i="8"/>
  <c r="C417" i="8"/>
  <c r="E222" i="8"/>
  <c r="AK66" i="15"/>
  <c r="AM66" i="15" s="1"/>
  <c r="AL66" i="15"/>
  <c r="AN66" i="15" s="1"/>
  <c r="R44" i="12"/>
  <c r="J85" i="8"/>
  <c r="I410" i="8"/>
  <c r="J80" i="8"/>
  <c r="R39" i="12"/>
  <c r="E89" i="8"/>
  <c r="P490" i="8"/>
  <c r="S29" i="13"/>
  <c r="AC29" i="13" s="1"/>
  <c r="T29" i="13"/>
  <c r="AD29" i="13" s="1"/>
  <c r="AK408" i="12"/>
  <c r="AM408" i="12" s="1"/>
  <c r="AL408" i="12"/>
  <c r="AN408" i="12" s="1"/>
  <c r="S449" i="8"/>
  <c r="H314" i="8"/>
  <c r="AH35" i="12"/>
  <c r="AJ35" i="12" s="1"/>
  <c r="R76" i="8"/>
  <c r="AG35" i="12"/>
  <c r="D466" i="8"/>
  <c r="J367" i="8"/>
  <c r="R326" i="12"/>
  <c r="S100" i="15"/>
  <c r="T100" i="15"/>
  <c r="AD100" i="15" s="1"/>
  <c r="O197" i="8"/>
  <c r="X156" i="12"/>
  <c r="AB156" i="12" s="1"/>
  <c r="W156" i="12"/>
  <c r="AA156" i="12" s="1"/>
  <c r="Q197" i="8"/>
  <c r="P366" i="8"/>
  <c r="W50" i="15"/>
  <c r="X50" i="15"/>
  <c r="AB50" i="15" s="1"/>
  <c r="R36" i="3"/>
  <c r="V364" i="12"/>
  <c r="Z364" i="12" s="1"/>
  <c r="L405" i="8"/>
  <c r="N405" i="8"/>
  <c r="U364" i="12"/>
  <c r="Y364" i="12" s="1"/>
  <c r="V82" i="3"/>
  <c r="Z82" i="3" s="1"/>
  <c r="U82" i="3"/>
  <c r="Y82" i="3" s="1"/>
  <c r="AH84" i="15"/>
  <c r="AJ84" i="15" s="1"/>
  <c r="AG84" i="15"/>
  <c r="R308" i="12"/>
  <c r="J349" i="8"/>
  <c r="I186" i="8"/>
  <c r="AH323" i="12"/>
  <c r="AJ323" i="12" s="1"/>
  <c r="R364" i="8"/>
  <c r="AG323" i="12"/>
  <c r="AI323" i="12" s="1"/>
  <c r="M530" i="8"/>
  <c r="M425" i="8"/>
  <c r="U450" i="12"/>
  <c r="Y450" i="12" s="1"/>
  <c r="L491" i="8"/>
  <c r="V450" i="12"/>
  <c r="Z450" i="12" s="1"/>
  <c r="N491" i="8"/>
  <c r="D496" i="8"/>
  <c r="P492" i="8"/>
  <c r="AH25" i="13"/>
  <c r="AJ25" i="13" s="1"/>
  <c r="AG25" i="13"/>
  <c r="AI25" i="13" s="1"/>
  <c r="O147" i="8"/>
  <c r="X106" i="12"/>
  <c r="AB106" i="12" s="1"/>
  <c r="W106" i="12"/>
  <c r="AA106" i="12" s="1"/>
  <c r="Q147" i="8"/>
  <c r="F334" i="8"/>
  <c r="G334" i="8"/>
  <c r="S293" i="12"/>
  <c r="AC293" i="12" s="1"/>
  <c r="T293" i="12"/>
  <c r="AD293" i="12" s="1"/>
  <c r="K529" i="8"/>
  <c r="D64" i="8"/>
  <c r="K428" i="8"/>
  <c r="J539" i="8"/>
  <c r="R498" i="12"/>
  <c r="E366" i="8"/>
  <c r="E363" i="8"/>
  <c r="V100" i="15"/>
  <c r="Z100" i="15" s="1"/>
  <c r="U100" i="15"/>
  <c r="Y100" i="15" s="1"/>
  <c r="T46" i="3"/>
  <c r="AD46" i="3" s="1"/>
  <c r="S46" i="3"/>
  <c r="AC46" i="3" s="1"/>
  <c r="M245" i="8"/>
  <c r="M326" i="8"/>
  <c r="P273" i="8"/>
  <c r="R457" i="12"/>
  <c r="J498" i="8"/>
  <c r="H425" i="8"/>
  <c r="X501" i="12"/>
  <c r="AB501" i="12" s="1"/>
  <c r="W501" i="12"/>
  <c r="AA501" i="12" s="1"/>
  <c r="Q542" i="8"/>
  <c r="O542" i="8"/>
  <c r="P460" i="8"/>
  <c r="H459" i="8"/>
  <c r="W68" i="15"/>
  <c r="X68" i="15"/>
  <c r="AB68" i="15" s="1"/>
  <c r="AG114" i="12"/>
  <c r="AH114" i="12"/>
  <c r="AJ114" i="12" s="1"/>
  <c r="R155" i="8"/>
  <c r="M357" i="8"/>
  <c r="AH71" i="12"/>
  <c r="AJ71" i="12" s="1"/>
  <c r="AG71" i="12"/>
  <c r="AI71" i="12" s="1"/>
  <c r="R112" i="8"/>
  <c r="S224" i="8"/>
  <c r="AL183" i="12"/>
  <c r="AN183" i="12" s="1"/>
  <c r="AK183" i="12"/>
  <c r="AM183" i="12" s="1"/>
  <c r="AL28" i="14"/>
  <c r="AN28" i="14" s="1"/>
  <c r="AK28" i="14"/>
  <c r="AM28" i="14" s="1"/>
  <c r="S389" i="8"/>
  <c r="AL348" i="12"/>
  <c r="AN348" i="12" s="1"/>
  <c r="AK348" i="12"/>
  <c r="AM348" i="12" s="1"/>
  <c r="M240" i="8"/>
  <c r="R222" i="12"/>
  <c r="J263" i="8"/>
  <c r="W82" i="3"/>
  <c r="AA82" i="3" s="1"/>
  <c r="X82" i="3"/>
  <c r="AB82" i="3" s="1"/>
  <c r="E97" i="8"/>
  <c r="D315" i="8"/>
  <c r="M168" i="8"/>
  <c r="O459" i="8"/>
  <c r="W418" i="12"/>
  <c r="AA418" i="12" s="1"/>
  <c r="X418" i="12"/>
  <c r="Q459" i="8"/>
  <c r="C266" i="8"/>
  <c r="I332" i="8"/>
  <c r="P125" i="8"/>
  <c r="AL62" i="15"/>
  <c r="AN62" i="15" s="1"/>
  <c r="AK62" i="15"/>
  <c r="AM62" i="15" s="1"/>
  <c r="AK51" i="15"/>
  <c r="AM51" i="15" s="1"/>
  <c r="AL51" i="15"/>
  <c r="AN51" i="15" s="1"/>
  <c r="AK188" i="12"/>
  <c r="AM188" i="12" s="1"/>
  <c r="S229" i="8"/>
  <c r="AL188" i="12"/>
  <c r="AN188" i="12" s="1"/>
  <c r="E282" i="8"/>
  <c r="L341" i="8"/>
  <c r="U300" i="12"/>
  <c r="Y300" i="12" s="1"/>
  <c r="V300" i="12"/>
  <c r="Z300" i="12" s="1"/>
  <c r="N341" i="8"/>
  <c r="AK473" i="12"/>
  <c r="AM473" i="12" s="1"/>
  <c r="AL473" i="12"/>
  <c r="AN473" i="12" s="1"/>
  <c r="S514" i="8"/>
  <c r="C119" i="8"/>
  <c r="AL26" i="16"/>
  <c r="AN26" i="16" s="1"/>
  <c r="AK26" i="16"/>
  <c r="AM26" i="16" s="1"/>
  <c r="U23" i="14"/>
  <c r="Y23" i="14" s="1"/>
  <c r="V23" i="14"/>
  <c r="Z23" i="14" s="1"/>
  <c r="M179" i="8"/>
  <c r="S35" i="15"/>
  <c r="T35" i="15"/>
  <c r="AD35" i="15" s="1"/>
  <c r="I240" i="8"/>
  <c r="AL60" i="15"/>
  <c r="AN60" i="15" s="1"/>
  <c r="AK60" i="15"/>
  <c r="AM60" i="15" s="1"/>
  <c r="R356" i="8"/>
  <c r="AH315" i="12"/>
  <c r="AJ315" i="12" s="1"/>
  <c r="AG315" i="12"/>
  <c r="AI315" i="12" s="1"/>
  <c r="AK25" i="13"/>
  <c r="AM25" i="13" s="1"/>
  <c r="AL25" i="13"/>
  <c r="AN25" i="13" s="1"/>
  <c r="S515" i="8"/>
  <c r="AL474" i="12"/>
  <c r="AN474" i="12" s="1"/>
  <c r="AK474" i="12"/>
  <c r="AM474" i="12" s="1"/>
  <c r="AL295" i="12"/>
  <c r="AN295" i="12" s="1"/>
  <c r="AK295" i="12"/>
  <c r="AM295" i="12" s="1"/>
  <c r="S336" i="8"/>
  <c r="C385" i="8"/>
  <c r="I237" i="8"/>
  <c r="S21" i="16"/>
  <c r="AC21" i="16" s="1"/>
  <c r="T21" i="16"/>
  <c r="AD21" i="16" s="1"/>
  <c r="R151" i="12"/>
  <c r="J192" i="8"/>
  <c r="AK470" i="12"/>
  <c r="AM470" i="12" s="1"/>
  <c r="AL470" i="12"/>
  <c r="AN470" i="12" s="1"/>
  <c r="S511" i="8"/>
  <c r="U17" i="3"/>
  <c r="Y17" i="3" s="1"/>
  <c r="V17" i="3"/>
  <c r="Z17" i="3" s="1"/>
  <c r="D158" i="8"/>
  <c r="AG30" i="3"/>
  <c r="AH30" i="3"/>
  <c r="AJ30" i="3" s="1"/>
  <c r="W509" i="12"/>
  <c r="Q550" i="8"/>
  <c r="X509" i="12"/>
  <c r="AB509" i="12" s="1"/>
  <c r="O550" i="8"/>
  <c r="H173" i="8"/>
  <c r="U58" i="15"/>
  <c r="Y58" i="15" s="1"/>
  <c r="V58" i="15"/>
  <c r="Z58" i="15" s="1"/>
  <c r="C154" i="8"/>
  <c r="H538" i="8"/>
  <c r="U494" i="12"/>
  <c r="Y494" i="12" s="1"/>
  <c r="V494" i="12"/>
  <c r="Z494" i="12" s="1"/>
  <c r="L535" i="8"/>
  <c r="N535" i="8"/>
  <c r="R228" i="12"/>
  <c r="J269" i="8"/>
  <c r="H295" i="8"/>
  <c r="R44" i="15"/>
  <c r="R530" i="8"/>
  <c r="AH489" i="12"/>
  <c r="AJ489" i="12" s="1"/>
  <c r="AG489" i="12"/>
  <c r="O393" i="8"/>
  <c r="X352" i="12"/>
  <c r="W352" i="12"/>
  <c r="AA352" i="12" s="1"/>
  <c r="Q393" i="8"/>
  <c r="K409" i="8"/>
  <c r="E269" i="8"/>
  <c r="R100" i="8"/>
  <c r="AH59" i="12"/>
  <c r="AJ59" i="12" s="1"/>
  <c r="AG59" i="12"/>
  <c r="S446" i="12"/>
  <c r="AC446" i="12" s="1"/>
  <c r="F487" i="8"/>
  <c r="T446" i="12"/>
  <c r="AD446" i="12" s="1"/>
  <c r="G487" i="8"/>
  <c r="W26" i="13"/>
  <c r="AA26" i="13" s="1"/>
  <c r="X26" i="13"/>
  <c r="R71" i="15"/>
  <c r="Q287" i="8"/>
  <c r="O287" i="8"/>
  <c r="X246" i="12"/>
  <c r="AB246" i="12" s="1"/>
  <c r="W246" i="12"/>
  <c r="Q481" i="8"/>
  <c r="X440" i="12"/>
  <c r="W440" i="12"/>
  <c r="AA440" i="12" s="1"/>
  <c r="O481" i="8"/>
  <c r="K438" i="8"/>
  <c r="V194" i="12"/>
  <c r="Z194" i="12" s="1"/>
  <c r="N235" i="8"/>
  <c r="L235" i="8"/>
  <c r="U194" i="12"/>
  <c r="Y194" i="12" s="1"/>
  <c r="C251" i="8"/>
  <c r="R148" i="12"/>
  <c r="J189" i="8"/>
  <c r="S409" i="8"/>
  <c r="AK368" i="12"/>
  <c r="AM368" i="12" s="1"/>
  <c r="AL368" i="12"/>
  <c r="AN368" i="12" s="1"/>
  <c r="U177" i="12"/>
  <c r="Y177" i="12" s="1"/>
  <c r="N218" i="8"/>
  <c r="V177" i="12"/>
  <c r="Z177" i="12" s="1"/>
  <c r="L218" i="8"/>
  <c r="K207" i="8"/>
  <c r="AL18" i="15"/>
  <c r="AN18" i="15" s="1"/>
  <c r="AK18" i="15"/>
  <c r="AM18" i="15" s="1"/>
  <c r="AL58" i="3"/>
  <c r="AN58" i="3" s="1"/>
  <c r="AK58" i="3"/>
  <c r="AM58" i="3" s="1"/>
  <c r="P354" i="8"/>
  <c r="D116" i="8"/>
  <c r="X78" i="15"/>
  <c r="AB78" i="15" s="1"/>
  <c r="W78" i="15"/>
  <c r="Q257" i="8"/>
  <c r="X216" i="12"/>
  <c r="AB216" i="12" s="1"/>
  <c r="W216" i="12"/>
  <c r="AA216" i="12" s="1"/>
  <c r="O257" i="8"/>
  <c r="V22" i="12"/>
  <c r="Z22" i="12" s="1"/>
  <c r="L63" i="8"/>
  <c r="U22" i="12"/>
  <c r="Y22" i="12" s="1"/>
  <c r="N63" i="8"/>
  <c r="T209" i="12"/>
  <c r="AD209" i="12" s="1"/>
  <c r="G250" i="8"/>
  <c r="F250" i="8"/>
  <c r="S209" i="12"/>
  <c r="AC209" i="12" s="1"/>
  <c r="U46" i="15"/>
  <c r="Y46" i="15" s="1"/>
  <c r="V46" i="15"/>
  <c r="Z46" i="15" s="1"/>
  <c r="L410" i="8"/>
  <c r="V369" i="12"/>
  <c r="Z369" i="12" s="1"/>
  <c r="U369" i="12"/>
  <c r="Y369" i="12" s="1"/>
  <c r="N410" i="8"/>
  <c r="W7" i="15"/>
  <c r="AA7" i="15" s="1"/>
  <c r="X7" i="15"/>
  <c r="K419" i="8"/>
  <c r="AG48" i="15"/>
  <c r="AH48" i="15"/>
  <c r="AJ48" i="15" s="1"/>
  <c r="S42" i="15"/>
  <c r="T42" i="15"/>
  <c r="AD42" i="15" s="1"/>
  <c r="AK91" i="15"/>
  <c r="AM91" i="15" s="1"/>
  <c r="AL91" i="15"/>
  <c r="AN91" i="15" s="1"/>
  <c r="AK277" i="12"/>
  <c r="AM277" i="12" s="1"/>
  <c r="S318" i="8"/>
  <c r="AL277" i="12"/>
  <c r="AN277" i="12" s="1"/>
  <c r="AL57" i="3"/>
  <c r="AN57" i="3" s="1"/>
  <c r="AK57" i="3"/>
  <c r="AM57" i="3" s="1"/>
  <c r="AK48" i="3"/>
  <c r="AM48" i="3" s="1"/>
  <c r="AL48" i="3"/>
  <c r="AN48" i="3" s="1"/>
  <c r="I85" i="8"/>
  <c r="AK32" i="15"/>
  <c r="AM32" i="15" s="1"/>
  <c r="AL32" i="15"/>
  <c r="AN32" i="15" s="1"/>
  <c r="AG73" i="12"/>
  <c r="AI73" i="12" s="1"/>
  <c r="R114" i="8"/>
  <c r="AH73" i="12"/>
  <c r="AJ73" i="12" s="1"/>
  <c r="AL30" i="15"/>
  <c r="AN30" i="15" s="1"/>
  <c r="AK30" i="15"/>
  <c r="AM30" i="15" s="1"/>
  <c r="I405" i="8"/>
  <c r="I140" i="8"/>
  <c r="F503" i="8"/>
  <c r="S462" i="12"/>
  <c r="AC462" i="12" s="1"/>
  <c r="T462" i="12"/>
  <c r="AD462" i="12" s="1"/>
  <c r="G503" i="8"/>
  <c r="S54" i="12"/>
  <c r="F95" i="8"/>
  <c r="T54" i="12"/>
  <c r="AD54" i="12" s="1"/>
  <c r="G95" i="8"/>
  <c r="AG35" i="14"/>
  <c r="AH35" i="14"/>
  <c r="AJ35" i="14" s="1"/>
  <c r="S394" i="12"/>
  <c r="T394" i="12"/>
  <c r="AD394" i="12" s="1"/>
  <c r="F435" i="8"/>
  <c r="G435" i="8"/>
  <c r="R143" i="12"/>
  <c r="J184" i="8"/>
  <c r="H265" i="8"/>
  <c r="R100" i="3"/>
  <c r="C144" i="8"/>
  <c r="C307" i="8"/>
  <c r="S359" i="8"/>
  <c r="AL318" i="12"/>
  <c r="AN318" i="12" s="1"/>
  <c r="AK318" i="12"/>
  <c r="AM318" i="12" s="1"/>
  <c r="P260" i="8"/>
  <c r="X17" i="13"/>
  <c r="AB17" i="13" s="1"/>
  <c r="W17" i="13"/>
  <c r="AA17" i="13" s="1"/>
  <c r="P335" i="8"/>
  <c r="R56" i="3"/>
  <c r="D135" i="8"/>
  <c r="S102" i="15"/>
  <c r="AC102" i="15" s="1"/>
  <c r="T102" i="15"/>
  <c r="AD102" i="15" s="1"/>
  <c r="D141" i="8"/>
  <c r="AK23" i="16"/>
  <c r="AM23" i="16" s="1"/>
  <c r="AL23" i="16"/>
  <c r="AN23" i="16" s="1"/>
  <c r="M332" i="8"/>
  <c r="AG76" i="15"/>
  <c r="AH76" i="15"/>
  <c r="AJ76" i="15" s="1"/>
  <c r="U181" i="12"/>
  <c r="Y181" i="12" s="1"/>
  <c r="N222" i="8"/>
  <c r="V181" i="12"/>
  <c r="Z181" i="12" s="1"/>
  <c r="L222" i="8"/>
  <c r="D258" i="8"/>
  <c r="AL467" i="12"/>
  <c r="AN467" i="12" s="1"/>
  <c r="AK467" i="12"/>
  <c r="AM467" i="12" s="1"/>
  <c r="S508" i="8"/>
  <c r="D239" i="8"/>
  <c r="C552" i="8"/>
  <c r="M459" i="8"/>
  <c r="R18" i="13"/>
  <c r="E113" i="8"/>
  <c r="X85" i="15"/>
  <c r="AB85" i="15" s="1"/>
  <c r="W85" i="15"/>
  <c r="C48" i="8"/>
  <c r="N179" i="8"/>
  <c r="V138" i="12"/>
  <c r="Z138" i="12" s="1"/>
  <c r="L179" i="8"/>
  <c r="U138" i="12"/>
  <c r="Y138" i="12" s="1"/>
  <c r="AG460" i="12"/>
  <c r="AI460" i="12" s="1"/>
  <c r="R501" i="8"/>
  <c r="AH460" i="12"/>
  <c r="AJ460" i="12" s="1"/>
  <c r="P153" i="8"/>
  <c r="AL20" i="16"/>
  <c r="AN20" i="16" s="1"/>
  <c r="AK20" i="16"/>
  <c r="AM20" i="16" s="1"/>
  <c r="D269" i="8"/>
  <c r="D297" i="8"/>
  <c r="K269" i="8"/>
  <c r="S54" i="3"/>
  <c r="AC54" i="3" s="1"/>
  <c r="T54" i="3"/>
  <c r="AD54" i="3" s="1"/>
  <c r="H211" i="8"/>
  <c r="M386" i="8"/>
  <c r="H532" i="8"/>
  <c r="AK13" i="16"/>
  <c r="AM13" i="16" s="1"/>
  <c r="AL13" i="16"/>
  <c r="AN13" i="16" s="1"/>
  <c r="X24" i="15"/>
  <c r="AB24" i="15" s="1"/>
  <c r="W24" i="15"/>
  <c r="U96" i="12"/>
  <c r="Y96" i="12" s="1"/>
  <c r="N137" i="8"/>
  <c r="L137" i="8"/>
  <c r="V96" i="12"/>
  <c r="Z96" i="12" s="1"/>
  <c r="K213" i="8"/>
  <c r="AL25" i="3"/>
  <c r="AN25" i="3" s="1"/>
  <c r="AK25" i="3"/>
  <c r="AM25" i="3" s="1"/>
  <c r="P538" i="8"/>
  <c r="R230" i="8"/>
  <c r="AG189" i="12"/>
  <c r="AI189" i="12" s="1"/>
  <c r="AH189" i="12"/>
  <c r="AJ189" i="12" s="1"/>
  <c r="C479" i="8"/>
  <c r="E308" i="8"/>
  <c r="K271" i="8"/>
  <c r="R99" i="3"/>
  <c r="AG27" i="15"/>
  <c r="AH27" i="15"/>
  <c r="AJ27" i="15" s="1"/>
  <c r="AK235" i="12"/>
  <c r="AM235" i="12" s="1"/>
  <c r="S276" i="8"/>
  <c r="AL235" i="12"/>
  <c r="AN235" i="12" s="1"/>
  <c r="E468" i="8"/>
  <c r="AG100" i="12"/>
  <c r="AH100" i="12"/>
  <c r="AJ100" i="12" s="1"/>
  <c r="R141" i="8"/>
  <c r="U98" i="3"/>
  <c r="Y98" i="3" s="1"/>
  <c r="V98" i="3"/>
  <c r="Z98" i="3" s="1"/>
  <c r="M143" i="8"/>
  <c r="AG91" i="15"/>
  <c r="AH91" i="15"/>
  <c r="AJ91" i="15" s="1"/>
  <c r="P209" i="8"/>
  <c r="R10" i="12"/>
  <c r="J51" i="8"/>
  <c r="I233" i="8"/>
  <c r="U35" i="14"/>
  <c r="Y35" i="14" s="1"/>
  <c r="V35" i="14"/>
  <c r="I360" i="8"/>
  <c r="D454" i="8"/>
  <c r="E162" i="8"/>
  <c r="G537" i="8"/>
  <c r="S496" i="12"/>
  <c r="AC496" i="12" s="1"/>
  <c r="T496" i="12"/>
  <c r="AD496" i="12" s="1"/>
  <c r="F537" i="8"/>
  <c r="K480" i="8"/>
  <c r="J385" i="8"/>
  <c r="R344" i="12"/>
  <c r="M516" i="8"/>
  <c r="M527" i="8"/>
  <c r="K279" i="8"/>
  <c r="AL12" i="13"/>
  <c r="AN12" i="13" s="1"/>
  <c r="AK12" i="13"/>
  <c r="AM12" i="13" s="1"/>
  <c r="Q139" i="8"/>
  <c r="X98" i="12"/>
  <c r="AB98" i="12" s="1"/>
  <c r="O139" i="8"/>
  <c r="W98" i="12"/>
  <c r="AA98" i="12" s="1"/>
  <c r="H408" i="8"/>
  <c r="U52" i="12"/>
  <c r="Y52" i="12" s="1"/>
  <c r="N93" i="8"/>
  <c r="L93" i="8"/>
  <c r="V52" i="12"/>
  <c r="Z52" i="12" s="1"/>
  <c r="H96" i="8"/>
  <c r="M139" i="8"/>
  <c r="K72" i="8"/>
  <c r="R9" i="15"/>
  <c r="V491" i="12"/>
  <c r="Z491" i="12" s="1"/>
  <c r="L532" i="8"/>
  <c r="N532" i="8"/>
  <c r="U491" i="12"/>
  <c r="Y491" i="12" s="1"/>
  <c r="H263" i="8"/>
  <c r="P514" i="8"/>
  <c r="S493" i="8"/>
  <c r="AK452" i="12"/>
  <c r="AM452" i="12" s="1"/>
  <c r="AL452" i="12"/>
  <c r="AN452" i="12" s="1"/>
  <c r="J330" i="8"/>
  <c r="R289" i="12"/>
  <c r="E398" i="8"/>
  <c r="E71" i="8"/>
  <c r="U66" i="15"/>
  <c r="Y66" i="15" s="1"/>
  <c r="V66" i="15"/>
  <c r="Z66" i="15" s="1"/>
  <c r="D432" i="8"/>
  <c r="R100" i="15"/>
  <c r="M481" i="8"/>
  <c r="P146" i="8"/>
  <c r="U312" i="12"/>
  <c r="Y312" i="12" s="1"/>
  <c r="V312" i="12"/>
  <c r="Z312" i="12" s="1"/>
  <c r="L353" i="8"/>
  <c r="N353" i="8"/>
  <c r="AG475" i="12"/>
  <c r="AI475" i="12" s="1"/>
  <c r="AH475" i="12"/>
  <c r="AJ475" i="12" s="1"/>
  <c r="R516" i="8"/>
  <c r="T94" i="15"/>
  <c r="AD94" i="15" s="1"/>
  <c r="S94" i="15"/>
  <c r="AC94" i="15" s="1"/>
  <c r="E483" i="8"/>
  <c r="V89" i="12"/>
  <c r="Z89" i="12" s="1"/>
  <c r="N130" i="8"/>
  <c r="U89" i="12"/>
  <c r="Y89" i="12" s="1"/>
  <c r="L130" i="8"/>
  <c r="P346" i="8"/>
  <c r="J149" i="8"/>
  <c r="R108" i="12"/>
  <c r="W77" i="15"/>
  <c r="AA77" i="15" s="1"/>
  <c r="X77" i="15"/>
  <c r="U35" i="13"/>
  <c r="Y35" i="13" s="1"/>
  <c r="V35" i="13"/>
  <c r="Z35" i="13" s="1"/>
  <c r="U16" i="12"/>
  <c r="Y16" i="12" s="1"/>
  <c r="N57" i="8"/>
  <c r="L57" i="8"/>
  <c r="V16" i="12"/>
  <c r="Z16" i="12" s="1"/>
  <c r="T45" i="3"/>
  <c r="AD45" i="3" s="1"/>
  <c r="S45" i="3"/>
  <c r="AC45" i="3" s="1"/>
  <c r="AL26" i="15"/>
  <c r="AN26" i="15" s="1"/>
  <c r="AK26" i="15"/>
  <c r="AM26" i="15" s="1"/>
  <c r="AG458" i="12"/>
  <c r="R499" i="8"/>
  <c r="AH458" i="12"/>
  <c r="AJ458" i="12" s="1"/>
  <c r="R59" i="12"/>
  <c r="J100" i="8"/>
  <c r="S86" i="3"/>
  <c r="T86" i="3"/>
  <c r="AD86" i="3" s="1"/>
  <c r="H224" i="8"/>
  <c r="W44" i="15"/>
  <c r="X44" i="15"/>
  <c r="AB44" i="15" s="1"/>
  <c r="H522" i="8"/>
  <c r="P163" i="8"/>
  <c r="F458" i="8"/>
  <c r="S417" i="12"/>
  <c r="G458" i="8"/>
  <c r="T417" i="12"/>
  <c r="AD417" i="12" s="1"/>
  <c r="AG256" i="12"/>
  <c r="AI256" i="12" s="1"/>
  <c r="AH256" i="12"/>
  <c r="AJ256" i="12" s="1"/>
  <c r="R297" i="8"/>
  <c r="K382" i="8"/>
  <c r="R108" i="8"/>
  <c r="AG67" i="12"/>
  <c r="AI67" i="12" s="1"/>
  <c r="AH67" i="12"/>
  <c r="AJ67" i="12" s="1"/>
  <c r="L71" i="8"/>
  <c r="U30" i="12"/>
  <c r="Y30" i="12" s="1"/>
  <c r="N71" i="8"/>
  <c r="V30" i="12"/>
  <c r="Z30" i="12" s="1"/>
  <c r="H341" i="8"/>
  <c r="R104" i="15"/>
  <c r="S57" i="3"/>
  <c r="T57" i="3"/>
  <c r="AD57" i="3" s="1"/>
  <c r="S29" i="14"/>
  <c r="T29" i="14"/>
  <c r="AD29" i="14" s="1"/>
  <c r="H404" i="8"/>
  <c r="R426" i="12"/>
  <c r="J467" i="8"/>
  <c r="K84" i="8"/>
  <c r="E488" i="8"/>
  <c r="H466" i="8"/>
  <c r="W83" i="12"/>
  <c r="AA83" i="12" s="1"/>
  <c r="X83" i="12"/>
  <c r="O124" i="8"/>
  <c r="Q124" i="8"/>
  <c r="I135" i="8"/>
  <c r="H461" i="8"/>
  <c r="D202" i="8"/>
  <c r="E458" i="8"/>
  <c r="AG10" i="12"/>
  <c r="AI10" i="12" s="1"/>
  <c r="AH10" i="12"/>
  <c r="AJ10" i="12" s="1"/>
  <c r="R51" i="8"/>
  <c r="AG25" i="16"/>
  <c r="AH25" i="16"/>
  <c r="AJ25" i="16" s="1"/>
  <c r="I266" i="8"/>
  <c r="V87" i="3"/>
  <c r="Z87" i="3" s="1"/>
  <c r="U87" i="3"/>
  <c r="Y87" i="3" s="1"/>
  <c r="M346" i="8"/>
  <c r="E385" i="8"/>
  <c r="S30" i="13"/>
  <c r="T30" i="13"/>
  <c r="AD30" i="13" s="1"/>
  <c r="E241" i="8"/>
  <c r="AK87" i="15"/>
  <c r="AM87" i="15" s="1"/>
  <c r="AL87" i="15"/>
  <c r="AN87" i="15" s="1"/>
  <c r="AG222" i="12"/>
  <c r="AH222" i="12"/>
  <c r="AJ222" i="12" s="1"/>
  <c r="R263" i="8"/>
  <c r="X45" i="3"/>
  <c r="AB45" i="3" s="1"/>
  <c r="W45" i="3"/>
  <c r="AA45" i="3" s="1"/>
  <c r="I260" i="8"/>
  <c r="R317" i="12"/>
  <c r="J358" i="8"/>
  <c r="E193" i="8"/>
  <c r="D396" i="8"/>
  <c r="U31" i="15"/>
  <c r="Y31" i="15" s="1"/>
  <c r="V31" i="15"/>
  <c r="Z31" i="15" s="1"/>
  <c r="U36" i="14"/>
  <c r="Y36" i="14" s="1"/>
  <c r="V36" i="14"/>
  <c r="Z36" i="14" s="1"/>
  <c r="K347" i="8"/>
  <c r="J521" i="8"/>
  <c r="R480" i="12"/>
  <c r="E234" i="8"/>
  <c r="R410" i="8"/>
  <c r="AH369" i="12"/>
  <c r="AJ369" i="12" s="1"/>
  <c r="AG369" i="12"/>
  <c r="T202" i="12"/>
  <c r="AD202" i="12" s="1"/>
  <c r="S202" i="12"/>
  <c r="G243" i="8"/>
  <c r="F243" i="8"/>
  <c r="X401" i="12"/>
  <c r="AB401" i="12" s="1"/>
  <c r="Q442" i="8"/>
  <c r="O442" i="8"/>
  <c r="W401" i="12"/>
  <c r="E230" i="8"/>
  <c r="T146" i="12"/>
  <c r="AD146" i="12" s="1"/>
  <c r="F187" i="8"/>
  <c r="G187" i="8"/>
  <c r="S146" i="12"/>
  <c r="AC146" i="12" s="1"/>
  <c r="C135" i="8"/>
  <c r="C539" i="8"/>
  <c r="T126" i="12"/>
  <c r="AD126" i="12" s="1"/>
  <c r="F167" i="8"/>
  <c r="G167" i="8"/>
  <c r="S126" i="12"/>
  <c r="E411" i="8"/>
  <c r="V92" i="15"/>
  <c r="Z92" i="15" s="1"/>
  <c r="U92" i="15"/>
  <c r="Y92" i="15" s="1"/>
  <c r="P381" i="8"/>
  <c r="K548" i="8"/>
  <c r="D86" i="8"/>
  <c r="R113" i="12"/>
  <c r="J154" i="8"/>
  <c r="I257" i="8"/>
  <c r="V36" i="3"/>
  <c r="Z36" i="3" s="1"/>
  <c r="U36" i="3"/>
  <c r="Y36" i="3" s="1"/>
  <c r="K147" i="8"/>
  <c r="F168" i="8"/>
  <c r="S127" i="12"/>
  <c r="AC127" i="12" s="1"/>
  <c r="T127" i="12"/>
  <c r="AD127" i="12" s="1"/>
  <c r="G168" i="8"/>
  <c r="L277" i="8"/>
  <c r="V236" i="12"/>
  <c r="Z236" i="12" s="1"/>
  <c r="N277" i="8"/>
  <c r="U236" i="12"/>
  <c r="Y236" i="12" s="1"/>
  <c r="I206" i="8"/>
  <c r="P51" i="8"/>
  <c r="P422" i="8"/>
  <c r="E215" i="8"/>
  <c r="R97" i="3"/>
  <c r="M280" i="8"/>
  <c r="H100" i="8"/>
  <c r="X16" i="13"/>
  <c r="AB16" i="13" s="1"/>
  <c r="W16" i="13"/>
  <c r="M125" i="8"/>
  <c r="AK41" i="15"/>
  <c r="AM41" i="15" s="1"/>
  <c r="AL41" i="15"/>
  <c r="AN41" i="15" s="1"/>
  <c r="Q345" i="8"/>
  <c r="X304" i="12"/>
  <c r="AB304" i="12" s="1"/>
  <c r="W304" i="12"/>
  <c r="O345" i="8"/>
  <c r="X198" i="12"/>
  <c r="Q239" i="8"/>
  <c r="W198" i="12"/>
  <c r="AA198" i="12" s="1"/>
  <c r="O239" i="8"/>
  <c r="M509" i="8"/>
  <c r="S217" i="8"/>
  <c r="AK176" i="12"/>
  <c r="AM176" i="12" s="1"/>
  <c r="AL176" i="12"/>
  <c r="AN176" i="12" s="1"/>
  <c r="M424" i="8"/>
  <c r="S69" i="8"/>
  <c r="AL28" i="12"/>
  <c r="AN28" i="12" s="1"/>
  <c r="AK28" i="12"/>
  <c r="AM28" i="12" s="1"/>
  <c r="I286" i="8"/>
  <c r="S189" i="8"/>
  <c r="AL148" i="12"/>
  <c r="AN148" i="12" s="1"/>
  <c r="AK148" i="12"/>
  <c r="AM148" i="12" s="1"/>
  <c r="AH484" i="12"/>
  <c r="AJ484" i="12" s="1"/>
  <c r="R525" i="8"/>
  <c r="AG484" i="12"/>
  <c r="R206" i="12"/>
  <c r="J247" i="8"/>
  <c r="L516" i="8"/>
  <c r="U475" i="12"/>
  <c r="Y475" i="12" s="1"/>
  <c r="N516" i="8"/>
  <c r="V475" i="12"/>
  <c r="Z475" i="12" s="1"/>
  <c r="U10" i="13"/>
  <c r="Y10" i="13" s="1"/>
  <c r="V10" i="13"/>
  <c r="Z10" i="13" s="1"/>
  <c r="Q336" i="8"/>
  <c r="W295" i="12"/>
  <c r="AA295" i="12" s="1"/>
  <c r="X295" i="12"/>
  <c r="AB295" i="12" s="1"/>
  <c r="O336" i="8"/>
  <c r="D471" i="8"/>
  <c r="J215" i="8"/>
  <c r="R174" i="12"/>
  <c r="AH356" i="12"/>
  <c r="AJ356" i="12" s="1"/>
  <c r="R397" i="8"/>
  <c r="AG356" i="12"/>
  <c r="AI356" i="12" s="1"/>
  <c r="E419" i="8"/>
  <c r="AK79" i="15"/>
  <c r="AM79" i="15" s="1"/>
  <c r="AL79" i="15"/>
  <c r="AN79" i="15" s="1"/>
  <c r="J198" i="8"/>
  <c r="R157" i="12"/>
  <c r="AH214" i="12"/>
  <c r="AJ214" i="12" s="1"/>
  <c r="R255" i="8"/>
  <c r="AG214" i="12"/>
  <c r="E360" i="8"/>
  <c r="AH77" i="3"/>
  <c r="AJ77" i="3" s="1"/>
  <c r="AG77" i="3"/>
  <c r="AI77" i="3" s="1"/>
  <c r="X25" i="13"/>
  <c r="AB25" i="13" s="1"/>
  <c r="W25" i="13"/>
  <c r="R14" i="12"/>
  <c r="J55" i="8"/>
  <c r="X105" i="15"/>
  <c r="AB105" i="15" s="1"/>
  <c r="W105" i="15"/>
  <c r="AA105" i="15" s="1"/>
  <c r="G510" i="8"/>
  <c r="F510" i="8"/>
  <c r="T469" i="12"/>
  <c r="AD469" i="12" s="1"/>
  <c r="S469" i="12"/>
  <c r="AC469" i="12" s="1"/>
  <c r="T7" i="15"/>
  <c r="AD7" i="15" s="1"/>
  <c r="S7" i="15"/>
  <c r="S332" i="8"/>
  <c r="AK291" i="12"/>
  <c r="AM291" i="12" s="1"/>
  <c r="AL291" i="12"/>
  <c r="AN291" i="12" s="1"/>
  <c r="AG28" i="15"/>
  <c r="AH28" i="15"/>
  <c r="AJ28" i="15" s="1"/>
  <c r="E409" i="8"/>
  <c r="H500" i="8"/>
  <c r="D430" i="8"/>
  <c r="M107" i="8"/>
  <c r="P316" i="8"/>
  <c r="C297" i="8"/>
  <c r="W284" i="12"/>
  <c r="AA284" i="12" s="1"/>
  <c r="Q325" i="8"/>
  <c r="X284" i="12"/>
  <c r="O325" i="8"/>
  <c r="D349" i="8"/>
  <c r="C535" i="8"/>
  <c r="S390" i="12"/>
  <c r="T390" i="12"/>
  <c r="AD390" i="12" s="1"/>
  <c r="F431" i="8"/>
  <c r="G431" i="8"/>
  <c r="K270" i="8"/>
  <c r="Q182" i="8"/>
  <c r="O182" i="8"/>
  <c r="X141" i="12"/>
  <c r="AB141" i="12" s="1"/>
  <c r="W141" i="12"/>
  <c r="AA141" i="12" s="1"/>
  <c r="M78" i="8"/>
  <c r="K283" i="8"/>
  <c r="C186" i="8"/>
  <c r="X75" i="15"/>
  <c r="AB75" i="15" s="1"/>
  <c r="W75" i="15"/>
  <c r="AA75" i="15" s="1"/>
  <c r="P488" i="8"/>
  <c r="D313" i="8"/>
  <c r="D535" i="8"/>
  <c r="I209" i="8"/>
  <c r="R20" i="13"/>
  <c r="E374" i="8"/>
  <c r="AH33" i="13"/>
  <c r="AJ33" i="13" s="1"/>
  <c r="AG33" i="13"/>
  <c r="R273" i="12"/>
  <c r="J314" i="8"/>
  <c r="G478" i="8"/>
  <c r="F478" i="8"/>
  <c r="S437" i="12"/>
  <c r="T437" i="12"/>
  <c r="AD437" i="12" s="1"/>
  <c r="U451" i="12"/>
  <c r="L492" i="8"/>
  <c r="N492" i="8"/>
  <c r="V451" i="12"/>
  <c r="Z451" i="12" s="1"/>
  <c r="AL301" i="12"/>
  <c r="AN301" i="12" s="1"/>
  <c r="S342" i="8"/>
  <c r="AK301" i="12"/>
  <c r="AM301" i="12" s="1"/>
  <c r="I433" i="8"/>
  <c r="D489" i="8"/>
  <c r="M195" i="8"/>
  <c r="Q126" i="8"/>
  <c r="W85" i="12"/>
  <c r="O126" i="8"/>
  <c r="X85" i="12"/>
  <c r="AB85" i="12" s="1"/>
  <c r="W96" i="3"/>
  <c r="AA96" i="3" s="1"/>
  <c r="X96" i="3"/>
  <c r="E188" i="8"/>
  <c r="I489" i="8"/>
  <c r="C223" i="8"/>
  <c r="I381" i="8"/>
  <c r="U216" i="12"/>
  <c r="Y216" i="12" s="1"/>
  <c r="V216" i="12"/>
  <c r="Z216" i="12" s="1"/>
  <c r="N257" i="8"/>
  <c r="L257" i="8"/>
  <c r="R36" i="12"/>
  <c r="J77" i="8"/>
  <c r="P193" i="8"/>
  <c r="AK344" i="12"/>
  <c r="AM344" i="12" s="1"/>
  <c r="AL344" i="12"/>
  <c r="AN344" i="12" s="1"/>
  <c r="S385" i="8"/>
  <c r="T103" i="3"/>
  <c r="AD103" i="3" s="1"/>
  <c r="S103" i="3"/>
  <c r="V14" i="3"/>
  <c r="Z14" i="3" s="1"/>
  <c r="U14" i="3"/>
  <c r="Y14" i="3" s="1"/>
  <c r="R23" i="15"/>
  <c r="R194" i="12"/>
  <c r="J235" i="8"/>
  <c r="P438" i="8"/>
  <c r="J270" i="8"/>
  <c r="R229" i="12"/>
  <c r="V56" i="12"/>
  <c r="Z56" i="12" s="1"/>
  <c r="N97" i="8"/>
  <c r="U56" i="12"/>
  <c r="Y56" i="12" s="1"/>
  <c r="L97" i="8"/>
  <c r="V322" i="12"/>
  <c r="Z322" i="12" s="1"/>
  <c r="N363" i="8"/>
  <c r="L363" i="8"/>
  <c r="U322" i="12"/>
  <c r="Y322" i="12" s="1"/>
  <c r="I113" i="8"/>
  <c r="R103" i="12"/>
  <c r="J144" i="8"/>
  <c r="M82" i="8"/>
  <c r="R293" i="12"/>
  <c r="J334" i="8"/>
  <c r="C515" i="8"/>
  <c r="S375" i="8"/>
  <c r="AK334" i="12"/>
  <c r="AM334" i="12" s="1"/>
  <c r="AL334" i="12"/>
  <c r="AN334" i="12" s="1"/>
  <c r="D229" i="8"/>
  <c r="M320" i="8"/>
  <c r="AK75" i="3"/>
  <c r="AM75" i="3" s="1"/>
  <c r="AL75" i="3"/>
  <c r="AN75" i="3" s="1"/>
  <c r="I136" i="8"/>
  <c r="K117" i="8"/>
  <c r="D275" i="8"/>
  <c r="M302" i="8"/>
  <c r="L110" i="8"/>
  <c r="U69" i="12"/>
  <c r="Y69" i="12" s="1"/>
  <c r="V69" i="12"/>
  <c r="Z69" i="12" s="1"/>
  <c r="N110" i="8"/>
  <c r="E507" i="8"/>
  <c r="AK371" i="12"/>
  <c r="AM371" i="12" s="1"/>
  <c r="S412" i="8"/>
  <c r="AL371" i="12"/>
  <c r="AN371" i="12" s="1"/>
  <c r="AL33" i="15"/>
  <c r="AN33" i="15" s="1"/>
  <c r="AK33" i="15"/>
  <c r="AM33" i="15" s="1"/>
  <c r="S499" i="8"/>
  <c r="AK458" i="12"/>
  <c r="AM458" i="12" s="1"/>
  <c r="AL458" i="12"/>
  <c r="AN458" i="12" s="1"/>
  <c r="D371" i="8"/>
  <c r="J514" i="8"/>
  <c r="R473" i="12"/>
  <c r="AH79" i="15"/>
  <c r="AJ79" i="15" s="1"/>
  <c r="AG79" i="15"/>
  <c r="W74" i="3"/>
  <c r="AA74" i="3" s="1"/>
  <c r="X74" i="3"/>
  <c r="D290" i="8"/>
  <c r="D160" i="8"/>
  <c r="C392" i="8"/>
  <c r="P445" i="8"/>
  <c r="P327" i="8"/>
  <c r="F386" i="8"/>
  <c r="T345" i="12"/>
  <c r="AD345" i="12" s="1"/>
  <c r="S345" i="12"/>
  <c r="AC345" i="12" s="1"/>
  <c r="G386" i="8"/>
  <c r="H484" i="8"/>
  <c r="W25" i="15"/>
  <c r="AA25" i="15" s="1"/>
  <c r="X25" i="15"/>
  <c r="S96" i="15"/>
  <c r="T96" i="15"/>
  <c r="AD96" i="15" s="1"/>
  <c r="O421" i="8"/>
  <c r="W380" i="12"/>
  <c r="AA380" i="12" s="1"/>
  <c r="X380" i="12"/>
  <c r="AB380" i="12" s="1"/>
  <c r="Q421" i="8"/>
  <c r="P180" i="8"/>
  <c r="H506" i="8"/>
  <c r="K543" i="8"/>
  <c r="H384" i="8"/>
  <c r="M540" i="8"/>
  <c r="C450" i="8"/>
  <c r="V485" i="12"/>
  <c r="Z485" i="12" s="1"/>
  <c r="U485" i="12"/>
  <c r="Y485" i="12" s="1"/>
  <c r="L526" i="8"/>
  <c r="N526" i="8"/>
  <c r="T74" i="3"/>
  <c r="AD74" i="3" s="1"/>
  <c r="S74" i="3"/>
  <c r="W210" i="12"/>
  <c r="AA210" i="12" s="1"/>
  <c r="X210" i="12"/>
  <c r="AB210" i="12" s="1"/>
  <c r="Q251" i="8"/>
  <c r="O251" i="8"/>
  <c r="D358" i="8"/>
  <c r="D224" i="8"/>
  <c r="E247" i="8"/>
  <c r="P357" i="8"/>
  <c r="K167" i="8"/>
  <c r="D536" i="8"/>
  <c r="J199" i="8"/>
  <c r="R158" i="12"/>
  <c r="R146" i="8"/>
  <c r="AH105" i="12"/>
  <c r="AJ105" i="12" s="1"/>
  <c r="AG105" i="12"/>
  <c r="AI105" i="12" s="1"/>
  <c r="F328" i="8"/>
  <c r="S287" i="12"/>
  <c r="G328" i="8"/>
  <c r="T287" i="12"/>
  <c r="AD287" i="12" s="1"/>
  <c r="N479" i="8"/>
  <c r="U438" i="12"/>
  <c r="Y438" i="12" s="1"/>
  <c r="V438" i="12"/>
  <c r="Z438" i="12" s="1"/>
  <c r="L479" i="8"/>
  <c r="D340" i="8"/>
  <c r="U368" i="12"/>
  <c r="Y368" i="12" s="1"/>
  <c r="V368" i="12"/>
  <c r="Z368" i="12" s="1"/>
  <c r="L409" i="8"/>
  <c r="N409" i="8"/>
  <c r="H418" i="8"/>
  <c r="I507" i="8"/>
  <c r="K485" i="8"/>
  <c r="X12" i="15"/>
  <c r="AB12" i="15" s="1"/>
  <c r="W12" i="15"/>
  <c r="AA12" i="15" s="1"/>
  <c r="R19" i="15"/>
  <c r="F89" i="8"/>
  <c r="T48" i="12"/>
  <c r="AD48" i="12" s="1"/>
  <c r="G89" i="8"/>
  <c r="S48" i="12"/>
  <c r="AC48" i="12" s="1"/>
  <c r="M331" i="8"/>
  <c r="H412" i="8"/>
  <c r="D508" i="8"/>
  <c r="K362" i="8"/>
  <c r="C113" i="8"/>
  <c r="I216" i="8"/>
  <c r="E65" i="8"/>
  <c r="D378" i="8"/>
  <c r="R9" i="13"/>
  <c r="K461" i="8"/>
  <c r="AG93" i="15"/>
  <c r="AI93" i="15" s="1"/>
  <c r="AH93" i="15"/>
  <c r="AJ93" i="15" s="1"/>
  <c r="N184" i="8"/>
  <c r="U143" i="12"/>
  <c r="Y143" i="12" s="1"/>
  <c r="L184" i="8"/>
  <c r="V143" i="12"/>
  <c r="Z143" i="12" s="1"/>
  <c r="V302" i="12"/>
  <c r="Z302" i="12" s="1"/>
  <c r="L343" i="8"/>
  <c r="U302" i="12"/>
  <c r="N343" i="8"/>
  <c r="V182" i="12"/>
  <c r="Z182" i="12" s="1"/>
  <c r="N223" i="8"/>
  <c r="U182" i="12"/>
  <c r="L223" i="8"/>
  <c r="R31" i="14"/>
  <c r="P85" i="8"/>
  <c r="W61" i="3"/>
  <c r="AA61" i="3" s="1"/>
  <c r="X61" i="3"/>
  <c r="AB61" i="3" s="1"/>
  <c r="AH41" i="15"/>
  <c r="AJ41" i="15" s="1"/>
  <c r="AG41" i="15"/>
  <c r="AI41" i="15" s="1"/>
  <c r="X28" i="3"/>
  <c r="W28" i="3"/>
  <c r="AA28" i="3" s="1"/>
  <c r="U65" i="3"/>
  <c r="Y65" i="3" s="1"/>
  <c r="V65" i="3"/>
  <c r="Z65" i="3" s="1"/>
  <c r="P206" i="8"/>
  <c r="S24" i="13"/>
  <c r="T24" i="13"/>
  <c r="AD24" i="13" s="1"/>
  <c r="D83" i="8"/>
  <c r="T488" i="12"/>
  <c r="AD488" i="12" s="1"/>
  <c r="F529" i="8"/>
  <c r="G529" i="8"/>
  <c r="S488" i="12"/>
  <c r="AC488" i="12" s="1"/>
  <c r="H363" i="8"/>
  <c r="H435" i="8"/>
  <c r="X75" i="3"/>
  <c r="AB75" i="3" s="1"/>
  <c r="W75" i="3"/>
  <c r="AH101" i="3"/>
  <c r="AJ101" i="3" s="1"/>
  <c r="AG101" i="3"/>
  <c r="AI101" i="3" s="1"/>
  <c r="D519" i="8"/>
  <c r="AH317" i="12"/>
  <c r="AJ317" i="12" s="1"/>
  <c r="AG317" i="12"/>
  <c r="AI317" i="12" s="1"/>
  <c r="R358" i="8"/>
  <c r="X29" i="3"/>
  <c r="AB29" i="3" s="1"/>
  <c r="W29" i="3"/>
  <c r="AA29" i="3" s="1"/>
  <c r="AL217" i="12"/>
  <c r="AN217" i="12" s="1"/>
  <c r="AK217" i="12"/>
  <c r="AM217" i="12" s="1"/>
  <c r="S258" i="8"/>
  <c r="C464" i="8"/>
  <c r="C200" i="8"/>
  <c r="C82" i="8"/>
  <c r="R365" i="8"/>
  <c r="AH324" i="12"/>
  <c r="AJ324" i="12" s="1"/>
  <c r="AG324" i="12"/>
  <c r="AI324" i="12" s="1"/>
  <c r="M227" i="8"/>
  <c r="H550" i="8"/>
  <c r="X59" i="3"/>
  <c r="AB59" i="3" s="1"/>
  <c r="W59" i="3"/>
  <c r="AA59" i="3" s="1"/>
  <c r="X81" i="12"/>
  <c r="AB81" i="12" s="1"/>
  <c r="O122" i="8"/>
  <c r="W81" i="12"/>
  <c r="AA81" i="12" s="1"/>
  <c r="Q122" i="8"/>
  <c r="F159" i="8"/>
  <c r="S118" i="12"/>
  <c r="AC118" i="12" s="1"/>
  <c r="G159" i="8"/>
  <c r="T118" i="12"/>
  <c r="AD118" i="12" s="1"/>
  <c r="E322" i="8"/>
  <c r="W55" i="15"/>
  <c r="AA55" i="15" s="1"/>
  <c r="X55" i="15"/>
  <c r="G192" i="8"/>
  <c r="F192" i="8"/>
  <c r="T151" i="12"/>
  <c r="AD151" i="12" s="1"/>
  <c r="S151" i="12"/>
  <c r="AC151" i="12" s="1"/>
  <c r="S50" i="3"/>
  <c r="T50" i="3"/>
  <c r="AD50" i="3" s="1"/>
  <c r="K300" i="8"/>
  <c r="S80" i="15"/>
  <c r="AC80" i="15" s="1"/>
  <c r="T80" i="15"/>
  <c r="AD80" i="15" s="1"/>
  <c r="AK88" i="3"/>
  <c r="AM88" i="3" s="1"/>
  <c r="AL88" i="3"/>
  <c r="AN88" i="3" s="1"/>
  <c r="K510" i="8"/>
  <c r="AK233" i="12"/>
  <c r="S274" i="8"/>
  <c r="AL233" i="12"/>
  <c r="AN233" i="12" s="1"/>
  <c r="E490" i="8"/>
  <c r="AK8" i="3"/>
  <c r="AM8" i="3" s="1"/>
  <c r="AL8" i="3"/>
  <c r="AN8" i="3" s="1"/>
  <c r="C391" i="8"/>
  <c r="Q483" i="8"/>
  <c r="O483" i="8"/>
  <c r="X442" i="12"/>
  <c r="W442" i="12"/>
  <c r="AA442" i="12" s="1"/>
  <c r="X503" i="12"/>
  <c r="AB503" i="12" s="1"/>
  <c r="W503" i="12"/>
  <c r="Q544" i="8"/>
  <c r="O544" i="8"/>
  <c r="X321" i="12"/>
  <c r="AB321" i="12" s="1"/>
  <c r="O362" i="8"/>
  <c r="Q362" i="8"/>
  <c r="W321" i="12"/>
  <c r="N172" i="8"/>
  <c r="U131" i="12"/>
  <c r="Y131" i="12" s="1"/>
  <c r="L172" i="8"/>
  <c r="V131" i="12"/>
  <c r="Z131" i="12" s="1"/>
  <c r="S107" i="8"/>
  <c r="AK66" i="12"/>
  <c r="AM66" i="12" s="1"/>
  <c r="AL66" i="12"/>
  <c r="AN66" i="12" s="1"/>
  <c r="AG23" i="15"/>
  <c r="AH23" i="15"/>
  <c r="AJ23" i="15" s="1"/>
  <c r="O429" i="8"/>
  <c r="X388" i="12"/>
  <c r="AB388" i="12" s="1"/>
  <c r="Q429" i="8"/>
  <c r="W388" i="12"/>
  <c r="K285" i="8"/>
  <c r="AL208" i="12"/>
  <c r="AN208" i="12" s="1"/>
  <c r="S249" i="8"/>
  <c r="AK208" i="12"/>
  <c r="AM208" i="12" s="1"/>
  <c r="C163" i="8"/>
  <c r="P127" i="8"/>
  <c r="J105" i="8"/>
  <c r="R64" i="12"/>
  <c r="I92" i="8"/>
  <c r="U405" i="12"/>
  <c r="Y405" i="12" s="1"/>
  <c r="N446" i="8"/>
  <c r="L446" i="8"/>
  <c r="V405" i="12"/>
  <c r="Z405" i="12" s="1"/>
  <c r="AK93" i="12"/>
  <c r="AM93" i="12" s="1"/>
  <c r="S134" i="8"/>
  <c r="AL93" i="12"/>
  <c r="AN93" i="12" s="1"/>
  <c r="V429" i="12"/>
  <c r="Z429" i="12" s="1"/>
  <c r="U429" i="12"/>
  <c r="Y429" i="12" s="1"/>
  <c r="N470" i="8"/>
  <c r="L470" i="8"/>
  <c r="S483" i="8"/>
  <c r="AL442" i="12"/>
  <c r="AN442" i="12" s="1"/>
  <c r="AK442" i="12"/>
  <c r="AM442" i="12" s="1"/>
  <c r="AK49" i="12"/>
  <c r="AM49" i="12" s="1"/>
  <c r="S90" i="8"/>
  <c r="AL49" i="12"/>
  <c r="AN49" i="12" s="1"/>
  <c r="AH321" i="12"/>
  <c r="AJ321" i="12" s="1"/>
  <c r="AG321" i="12"/>
  <c r="AI321" i="12" s="1"/>
  <c r="R362" i="8"/>
  <c r="AK53" i="12"/>
  <c r="AM53" i="12" s="1"/>
  <c r="AL53" i="12"/>
  <c r="AN53" i="12" s="1"/>
  <c r="S94" i="8"/>
  <c r="I358" i="8"/>
  <c r="S17" i="13"/>
  <c r="AC17" i="13" s="1"/>
  <c r="T17" i="13"/>
  <c r="AD17" i="13" s="1"/>
  <c r="AH496" i="12"/>
  <c r="AJ496" i="12" s="1"/>
  <c r="AG496" i="12"/>
  <c r="R537" i="8"/>
  <c r="AH15" i="16"/>
  <c r="AJ15" i="16" s="1"/>
  <c r="AG15" i="16"/>
  <c r="AI15" i="16" s="1"/>
  <c r="V9" i="15"/>
  <c r="Z9" i="15" s="1"/>
  <c r="U9" i="15"/>
  <c r="Y9" i="15" s="1"/>
  <c r="C483" i="8"/>
  <c r="AL23" i="3"/>
  <c r="AN23" i="3" s="1"/>
  <c r="AK23" i="3"/>
  <c r="AM23" i="3" s="1"/>
  <c r="T294" i="12"/>
  <c r="AD294" i="12" s="1"/>
  <c r="F335" i="8"/>
  <c r="S294" i="12"/>
  <c r="G335" i="8"/>
  <c r="D488" i="8"/>
  <c r="AH36" i="13"/>
  <c r="AJ36" i="13" s="1"/>
  <c r="AG36" i="13"/>
  <c r="S72" i="15"/>
  <c r="T72" i="15"/>
  <c r="AD72" i="15" s="1"/>
  <c r="D210" i="8"/>
  <c r="E140" i="8"/>
  <c r="K101" i="8"/>
  <c r="N241" i="8"/>
  <c r="U200" i="12"/>
  <c r="Y200" i="12" s="1"/>
  <c r="V200" i="12"/>
  <c r="Z200" i="12" s="1"/>
  <c r="L241" i="8"/>
  <c r="D279" i="8"/>
  <c r="H367" i="8"/>
  <c r="K115" i="8"/>
  <c r="C155" i="8"/>
  <c r="AG166" i="12"/>
  <c r="AI166" i="12" s="1"/>
  <c r="AH166" i="12"/>
  <c r="AJ166" i="12" s="1"/>
  <c r="R207" i="8"/>
  <c r="R70" i="8"/>
  <c r="AG29" i="12"/>
  <c r="AH29" i="12"/>
  <c r="AJ29" i="12" s="1"/>
  <c r="D195" i="8"/>
  <c r="C173" i="8"/>
  <c r="R7" i="3"/>
  <c r="V330" i="12"/>
  <c r="Z330" i="12" s="1"/>
  <c r="N371" i="8"/>
  <c r="L371" i="8"/>
  <c r="U330" i="12"/>
  <c r="Y330" i="12" s="1"/>
  <c r="AL8" i="13"/>
  <c r="AN8" i="13" s="1"/>
  <c r="AK8" i="13"/>
  <c r="AM8" i="13" s="1"/>
  <c r="P407" i="8"/>
  <c r="V356" i="12"/>
  <c r="Z356" i="12" s="1"/>
  <c r="L397" i="8"/>
  <c r="U356" i="12"/>
  <c r="N397" i="8"/>
  <c r="R207" i="12"/>
  <c r="J248" i="8"/>
  <c r="AK369" i="12"/>
  <c r="AM369" i="12" s="1"/>
  <c r="S410" i="8"/>
  <c r="AL369" i="12"/>
  <c r="AN369" i="12" s="1"/>
  <c r="R24" i="14"/>
  <c r="X24" i="16"/>
  <c r="W24" i="16"/>
  <c r="AA24" i="16" s="1"/>
  <c r="M492" i="8"/>
  <c r="T335" i="12"/>
  <c r="AD335" i="12" s="1"/>
  <c r="F376" i="8"/>
  <c r="G376" i="8"/>
  <c r="S335" i="12"/>
  <c r="Q240" i="8"/>
  <c r="W199" i="12"/>
  <c r="O240" i="8"/>
  <c r="X199" i="12"/>
  <c r="AB199" i="12" s="1"/>
  <c r="N407" i="8"/>
  <c r="U366" i="12"/>
  <c r="Y366" i="12" s="1"/>
  <c r="V366" i="12"/>
  <c r="Z366" i="12" s="1"/>
  <c r="L407" i="8"/>
  <c r="S260" i="8"/>
  <c r="AL219" i="12"/>
  <c r="AN219" i="12" s="1"/>
  <c r="AK219" i="12"/>
  <c r="AM219" i="12" s="1"/>
  <c r="W83" i="3"/>
  <c r="AA83" i="3" s="1"/>
  <c r="X83" i="3"/>
  <c r="V403" i="12"/>
  <c r="Z403" i="12" s="1"/>
  <c r="N444" i="8"/>
  <c r="L444" i="8"/>
  <c r="U403" i="12"/>
  <c r="Y403" i="12" s="1"/>
  <c r="R45" i="15"/>
  <c r="N95" i="8"/>
  <c r="U54" i="12"/>
  <c r="Y54" i="12" s="1"/>
  <c r="L95" i="8"/>
  <c r="V54" i="12"/>
  <c r="Z54" i="12" s="1"/>
  <c r="I74" i="8"/>
  <c r="AG480" i="12"/>
  <c r="AI480" i="12" s="1"/>
  <c r="AH480" i="12"/>
  <c r="AJ480" i="12" s="1"/>
  <c r="R521" i="8"/>
  <c r="AH19" i="16"/>
  <c r="AJ19" i="16" s="1"/>
  <c r="AG19" i="16"/>
  <c r="R363" i="8"/>
  <c r="AH322" i="12"/>
  <c r="AJ322" i="12" s="1"/>
  <c r="AG322" i="12"/>
  <c r="J400" i="8"/>
  <c r="R359" i="12"/>
  <c r="U36" i="15"/>
  <c r="V36" i="15"/>
  <c r="Z36" i="15" s="1"/>
  <c r="E144" i="8"/>
  <c r="R69" i="12"/>
  <c r="J110" i="8"/>
  <c r="P257" i="8"/>
  <c r="G357" i="8"/>
  <c r="S316" i="12"/>
  <c r="F357" i="8"/>
  <c r="T316" i="12"/>
  <c r="AD316" i="12" s="1"/>
  <c r="P307" i="8"/>
  <c r="P543" i="8"/>
  <c r="AL216" i="12"/>
  <c r="AN216" i="12" s="1"/>
  <c r="S257" i="8"/>
  <c r="AK216" i="12"/>
  <c r="AM216" i="12" s="1"/>
  <c r="M84" i="8"/>
  <c r="AL281" i="12"/>
  <c r="AN281" i="12" s="1"/>
  <c r="AK281" i="12"/>
  <c r="AM281" i="12" s="1"/>
  <c r="S322" i="8"/>
  <c r="AK128" i="12"/>
  <c r="AM128" i="12" s="1"/>
  <c r="AL128" i="12"/>
  <c r="AN128" i="12" s="1"/>
  <c r="S169" i="8"/>
  <c r="T405" i="12"/>
  <c r="AD405" i="12" s="1"/>
  <c r="G446" i="8"/>
  <c r="F446" i="8"/>
  <c r="S405" i="12"/>
  <c r="M104" i="8"/>
  <c r="P182" i="8"/>
  <c r="U66" i="3"/>
  <c r="Y66" i="3" s="1"/>
  <c r="V66" i="3"/>
  <c r="Z66" i="3" s="1"/>
  <c r="K400" i="8"/>
  <c r="X312" i="12"/>
  <c r="AB312" i="12" s="1"/>
  <c r="O353" i="8"/>
  <c r="Q353" i="8"/>
  <c r="W312" i="12"/>
  <c r="AL80" i="3"/>
  <c r="AN80" i="3" s="1"/>
  <c r="AK80" i="3"/>
  <c r="AM80" i="3" s="1"/>
  <c r="AL39" i="14"/>
  <c r="AN39" i="14" s="1"/>
  <c r="AK39" i="14"/>
  <c r="AM39" i="14" s="1"/>
  <c r="Q162" i="8"/>
  <c r="W121" i="12"/>
  <c r="O162" i="8"/>
  <c r="X121" i="12"/>
  <c r="AB121" i="12" s="1"/>
  <c r="C66" i="8"/>
  <c r="AH288" i="12"/>
  <c r="AJ288" i="12" s="1"/>
  <c r="R329" i="8"/>
  <c r="AG288" i="12"/>
  <c r="AI288" i="12" s="1"/>
  <c r="D529" i="8"/>
  <c r="D359" i="8"/>
  <c r="S199" i="8"/>
  <c r="AK158" i="12"/>
  <c r="AM158" i="12" s="1"/>
  <c r="AL158" i="12"/>
  <c r="AN158" i="12" s="1"/>
  <c r="O422" i="8"/>
  <c r="Q422" i="8"/>
  <c r="W381" i="12"/>
  <c r="AA381" i="12" s="1"/>
  <c r="X381" i="12"/>
  <c r="AB381" i="12" s="1"/>
  <c r="S295" i="12"/>
  <c r="AC295" i="12" s="1"/>
  <c r="T295" i="12"/>
  <c r="AD295" i="12" s="1"/>
  <c r="F336" i="8"/>
  <c r="G336" i="8"/>
  <c r="AL405" i="12"/>
  <c r="AN405" i="12" s="1"/>
  <c r="S446" i="8"/>
  <c r="AK405" i="12"/>
  <c r="AM405" i="12" s="1"/>
  <c r="L512" i="8"/>
  <c r="U471" i="12"/>
  <c r="Y471" i="12" s="1"/>
  <c r="N512" i="8"/>
  <c r="V471" i="12"/>
  <c r="Z471" i="12" s="1"/>
  <c r="H331" i="8"/>
  <c r="I182" i="8"/>
  <c r="H112" i="8"/>
  <c r="M144" i="8"/>
  <c r="C161" i="8"/>
  <c r="H75" i="8"/>
  <c r="H95" i="8"/>
  <c r="X72" i="12"/>
  <c r="Q113" i="8"/>
  <c r="W72" i="12"/>
  <c r="AA72" i="12" s="1"/>
  <c r="O113" i="8"/>
  <c r="AG123" i="12"/>
  <c r="AI123" i="12" s="1"/>
  <c r="AH123" i="12"/>
  <c r="AJ123" i="12" s="1"/>
  <c r="R164" i="8"/>
  <c r="V71" i="3"/>
  <c r="Z71" i="3" s="1"/>
  <c r="U71" i="3"/>
  <c r="Y71" i="3" s="1"/>
  <c r="AH19" i="14"/>
  <c r="AJ19" i="14" s="1"/>
  <c r="AG19" i="14"/>
  <c r="H221" i="8"/>
  <c r="M169" i="8"/>
  <c r="C394" i="8"/>
  <c r="R64" i="8"/>
  <c r="AH23" i="12"/>
  <c r="AJ23" i="12" s="1"/>
  <c r="AG23" i="12"/>
  <c r="AH49" i="3"/>
  <c r="AJ49" i="3" s="1"/>
  <c r="AG49" i="3"/>
  <c r="AI49" i="3" s="1"/>
  <c r="P419" i="8"/>
  <c r="I333" i="8"/>
  <c r="M319" i="8"/>
  <c r="C230" i="8"/>
  <c r="W257" i="12"/>
  <c r="AA257" i="12" s="1"/>
  <c r="O298" i="8"/>
  <c r="X257" i="12"/>
  <c r="Q298" i="8"/>
  <c r="H382" i="8"/>
  <c r="V63" i="15"/>
  <c r="Z63" i="15" s="1"/>
  <c r="U63" i="15"/>
  <c r="Y63" i="15" s="1"/>
  <c r="D299" i="8"/>
  <c r="AH58" i="3"/>
  <c r="AJ58" i="3" s="1"/>
  <c r="AG58" i="3"/>
  <c r="AI58" i="3" s="1"/>
  <c r="C419" i="8"/>
  <c r="E139" i="8"/>
  <c r="M362" i="8"/>
  <c r="E82" i="8"/>
  <c r="D391" i="8"/>
  <c r="J258" i="8"/>
  <c r="R217" i="12"/>
  <c r="K273" i="8"/>
  <c r="R65" i="12"/>
  <c r="J106" i="8"/>
  <c r="D277" i="8"/>
  <c r="C195" i="8"/>
  <c r="P150" i="8"/>
  <c r="H183" i="8"/>
  <c r="H457" i="8"/>
  <c r="V35" i="3"/>
  <c r="Z35" i="3" s="1"/>
  <c r="U35" i="3"/>
  <c r="Y35" i="3" s="1"/>
  <c r="W453" i="12"/>
  <c r="AA453" i="12" s="1"/>
  <c r="O494" i="8"/>
  <c r="X453" i="12"/>
  <c r="AB453" i="12" s="1"/>
  <c r="Q494" i="8"/>
  <c r="V105" i="3"/>
  <c r="Z105" i="3" s="1"/>
  <c r="U105" i="3"/>
  <c r="Y105" i="3" s="1"/>
  <c r="R8" i="16"/>
  <c r="S374" i="8"/>
  <c r="AK333" i="12"/>
  <c r="AM333" i="12" s="1"/>
  <c r="AL333" i="12"/>
  <c r="AN333" i="12" s="1"/>
  <c r="H303" i="8"/>
  <c r="P152" i="8"/>
  <c r="K119" i="8"/>
  <c r="E514" i="8"/>
  <c r="D52" i="8"/>
  <c r="D108" i="8"/>
  <c r="H156" i="8"/>
  <c r="H445" i="8"/>
  <c r="K237" i="8"/>
  <c r="G512" i="8"/>
  <c r="T471" i="12"/>
  <c r="AD471" i="12" s="1"/>
  <c r="S471" i="12"/>
  <c r="AC471" i="12" s="1"/>
  <c r="F512" i="8"/>
  <c r="H462" i="8"/>
  <c r="P256" i="8"/>
  <c r="E274" i="8"/>
  <c r="H517" i="8"/>
  <c r="AL22" i="15"/>
  <c r="AN22" i="15" s="1"/>
  <c r="AK22" i="15"/>
  <c r="AM22" i="15" s="1"/>
  <c r="M71" i="8"/>
  <c r="T30" i="14"/>
  <c r="AD30" i="14" s="1"/>
  <c r="S30" i="14"/>
  <c r="D447" i="8"/>
  <c r="AG7" i="13"/>
  <c r="AI7" i="13" s="1"/>
  <c r="AH7" i="13"/>
  <c r="AJ7" i="13" s="1"/>
  <c r="K319" i="8"/>
  <c r="AG127" i="12"/>
  <c r="AH127" i="12"/>
  <c r="AJ127" i="12" s="1"/>
  <c r="R168" i="8"/>
  <c r="C97" i="8"/>
  <c r="X339" i="12"/>
  <c r="AB339" i="12" s="1"/>
  <c r="O380" i="8"/>
  <c r="Q380" i="8"/>
  <c r="W339" i="12"/>
  <c r="AA339" i="12" s="1"/>
  <c r="AL251" i="12"/>
  <c r="AN251" i="12" s="1"/>
  <c r="AK251" i="12"/>
  <c r="AM251" i="12" s="1"/>
  <c r="S292" i="8"/>
  <c r="S82" i="15"/>
  <c r="T82" i="15"/>
  <c r="AD82" i="15" s="1"/>
  <c r="G123" i="8"/>
  <c r="AK8" i="15"/>
  <c r="AM8" i="15" s="1"/>
  <c r="AL8" i="15"/>
  <c r="AN8" i="15" s="1"/>
  <c r="M247" i="8"/>
  <c r="F186" i="8"/>
  <c r="G186" i="8"/>
  <c r="S145" i="12"/>
  <c r="AC145" i="12" s="1"/>
  <c r="T145" i="12"/>
  <c r="AD145" i="12" s="1"/>
  <c r="D59" i="8"/>
  <c r="R258" i="12"/>
  <c r="J299" i="8"/>
  <c r="H225" i="8"/>
  <c r="D212" i="8"/>
  <c r="J112" i="8"/>
  <c r="R71" i="12"/>
  <c r="AK263" i="12"/>
  <c r="AM263" i="12" s="1"/>
  <c r="AL263" i="12"/>
  <c r="AN263" i="12" s="1"/>
  <c r="S304" i="8"/>
  <c r="S67" i="3"/>
  <c r="T67" i="3"/>
  <c r="AD67" i="3" s="1"/>
  <c r="AK340" i="12"/>
  <c r="AM340" i="12" s="1"/>
  <c r="S381" i="8"/>
  <c r="AL340" i="12"/>
  <c r="AN340" i="12" s="1"/>
  <c r="U410" i="12"/>
  <c r="Y410" i="12" s="1"/>
  <c r="L451" i="8"/>
  <c r="N451" i="8"/>
  <c r="V410" i="12"/>
  <c r="Z410" i="12" s="1"/>
  <c r="AL15" i="16"/>
  <c r="AN15" i="16" s="1"/>
  <c r="AK15" i="16"/>
  <c r="AM15" i="16" s="1"/>
  <c r="P70" i="8"/>
  <c r="M268" i="8"/>
  <c r="AH69" i="15"/>
  <c r="AJ69" i="15" s="1"/>
  <c r="AG69" i="15"/>
  <c r="AI69" i="15" s="1"/>
  <c r="M207" i="8"/>
  <c r="T397" i="12"/>
  <c r="AD397" i="12" s="1"/>
  <c r="G438" i="8"/>
  <c r="F438" i="8"/>
  <c r="S397" i="12"/>
  <c r="E424" i="8"/>
  <c r="G281" i="8"/>
  <c r="S240" i="12"/>
  <c r="T240" i="12"/>
  <c r="AD240" i="12" s="1"/>
  <c r="F281" i="8"/>
  <c r="C501" i="8"/>
  <c r="AH99" i="15"/>
  <c r="AJ99" i="15" s="1"/>
  <c r="AG99" i="15"/>
  <c r="M49" i="8"/>
  <c r="I302" i="8"/>
  <c r="W95" i="15"/>
  <c r="X95" i="15"/>
  <c r="AB95" i="15" s="1"/>
  <c r="AL163" i="12"/>
  <c r="AN163" i="12" s="1"/>
  <c r="S204" i="8"/>
  <c r="AK163" i="12"/>
  <c r="AM163" i="12" s="1"/>
  <c r="C470" i="8"/>
  <c r="AL55" i="15"/>
  <c r="AN55" i="15" s="1"/>
  <c r="AK55" i="15"/>
  <c r="AM55" i="15" s="1"/>
  <c r="C402" i="8"/>
  <c r="G208" i="8"/>
  <c r="S167" i="12"/>
  <c r="AC167" i="12" s="1"/>
  <c r="F208" i="8"/>
  <c r="T167" i="12"/>
  <c r="AD167" i="12" s="1"/>
  <c r="Q436" i="8"/>
  <c r="O436" i="8"/>
  <c r="W395" i="12"/>
  <c r="AA395" i="12" s="1"/>
  <c r="X395" i="12"/>
  <c r="AB395" i="12" s="1"/>
  <c r="C112" i="8"/>
  <c r="R78" i="3"/>
  <c r="F479" i="8"/>
  <c r="T438" i="12"/>
  <c r="AD438" i="12" s="1"/>
  <c r="G479" i="8"/>
  <c r="S438" i="12"/>
  <c r="U223" i="12"/>
  <c r="Y223" i="12" s="1"/>
  <c r="V223" i="12"/>
  <c r="Z223" i="12" s="1"/>
  <c r="L264" i="8"/>
  <c r="N264" i="8"/>
  <c r="U28" i="3"/>
  <c r="V28" i="3"/>
  <c r="Z28" i="3" s="1"/>
  <c r="C481" i="8"/>
  <c r="AH28" i="12"/>
  <c r="AJ28" i="12" s="1"/>
  <c r="R69" i="8"/>
  <c r="AG28" i="12"/>
  <c r="AL363" i="12"/>
  <c r="AN363" i="12" s="1"/>
  <c r="S404" i="8"/>
  <c r="AK363" i="12"/>
  <c r="AM363" i="12" s="1"/>
  <c r="Q549" i="8"/>
  <c r="W508" i="12"/>
  <c r="X508" i="12"/>
  <c r="AB508" i="12" s="1"/>
  <c r="O549" i="8"/>
  <c r="C332" i="8"/>
  <c r="D180" i="8"/>
  <c r="F390" i="8"/>
  <c r="T349" i="12"/>
  <c r="AD349" i="12" s="1"/>
  <c r="G390" i="8"/>
  <c r="S349" i="12"/>
  <c r="AC349" i="12" s="1"/>
  <c r="Q201" i="8"/>
  <c r="O201" i="8"/>
  <c r="X160" i="12"/>
  <c r="W160" i="12"/>
  <c r="AA160" i="12" s="1"/>
  <c r="S380" i="8"/>
  <c r="AL339" i="12"/>
  <c r="AN339" i="12" s="1"/>
  <c r="AK339" i="12"/>
  <c r="AM339" i="12" s="1"/>
  <c r="L84" i="8"/>
  <c r="N84" i="8"/>
  <c r="V43" i="12"/>
  <c r="Z43" i="12" s="1"/>
  <c r="U43" i="12"/>
  <c r="Y43" i="12" s="1"/>
  <c r="D520" i="8"/>
  <c r="D424" i="8"/>
  <c r="I236" i="8"/>
  <c r="R10" i="16"/>
  <c r="AL21" i="13"/>
  <c r="AN21" i="13" s="1"/>
  <c r="AK21" i="13"/>
  <c r="AM21" i="13" s="1"/>
  <c r="X53" i="3"/>
  <c r="AB53" i="3" s="1"/>
  <c r="W53" i="3"/>
  <c r="AA53" i="3" s="1"/>
  <c r="AL13" i="15"/>
  <c r="AN13" i="15" s="1"/>
  <c r="AK13" i="15"/>
  <c r="AM13" i="15" s="1"/>
  <c r="R303" i="12"/>
  <c r="J344" i="8"/>
  <c r="P237" i="8"/>
  <c r="S477" i="8"/>
  <c r="AL436" i="12"/>
  <c r="AN436" i="12" s="1"/>
  <c r="AK436" i="12"/>
  <c r="AM436" i="12" s="1"/>
  <c r="E174" i="8"/>
  <c r="F331" i="8"/>
  <c r="G331" i="8"/>
  <c r="T290" i="12"/>
  <c r="AD290" i="12" s="1"/>
  <c r="S290" i="12"/>
  <c r="X322" i="12"/>
  <c r="AB322" i="12" s="1"/>
  <c r="O363" i="8"/>
  <c r="W322" i="12"/>
  <c r="AA322" i="12" s="1"/>
  <c r="Q363" i="8"/>
  <c r="E474" i="8"/>
  <c r="F227" i="8"/>
  <c r="G227" i="8"/>
  <c r="S186" i="12"/>
  <c r="AC186" i="12" s="1"/>
  <c r="T186" i="12"/>
  <c r="AD186" i="12" s="1"/>
  <c r="S11" i="14"/>
  <c r="T11" i="14"/>
  <c r="AD11" i="14" s="1"/>
  <c r="G344" i="8"/>
  <c r="S303" i="12"/>
  <c r="AC303" i="12" s="1"/>
  <c r="F344" i="8"/>
  <c r="T303" i="12"/>
  <c r="AD303" i="12" s="1"/>
  <c r="P82" i="8"/>
  <c r="E259" i="8"/>
  <c r="T341" i="12"/>
  <c r="AD341" i="12" s="1"/>
  <c r="F382" i="8"/>
  <c r="S341" i="12"/>
  <c r="G382" i="8"/>
  <c r="I259" i="8"/>
  <c r="I322" i="8"/>
  <c r="R396" i="8"/>
  <c r="AH355" i="12"/>
  <c r="AJ355" i="12" s="1"/>
  <c r="AG355" i="12"/>
  <c r="AI355" i="12" s="1"/>
  <c r="K311" i="8"/>
  <c r="M515" i="8"/>
  <c r="E437" i="8"/>
  <c r="T243" i="12"/>
  <c r="AD243" i="12" s="1"/>
  <c r="S243" i="12"/>
  <c r="AC243" i="12" s="1"/>
  <c r="F284" i="8"/>
  <c r="G284" i="8"/>
  <c r="C540" i="8"/>
  <c r="C201" i="8"/>
  <c r="R10" i="3"/>
  <c r="R132" i="12"/>
  <c r="J173" i="8"/>
  <c r="AL14" i="15"/>
  <c r="AN14" i="15" s="1"/>
  <c r="AK14" i="15"/>
  <c r="AM14" i="15" s="1"/>
  <c r="AL93" i="3"/>
  <c r="AN93" i="3" s="1"/>
  <c r="AK93" i="3"/>
  <c r="AM93" i="3" s="1"/>
  <c r="U26" i="14"/>
  <c r="Y26" i="14" s="1"/>
  <c r="V26" i="14"/>
  <c r="Z26" i="14" s="1"/>
  <c r="K303" i="8"/>
  <c r="I235" i="8"/>
  <c r="R506" i="12"/>
  <c r="J547" i="8"/>
  <c r="T95" i="15"/>
  <c r="AD95" i="15" s="1"/>
  <c r="S95" i="15"/>
  <c r="S56" i="3"/>
  <c r="T56" i="3"/>
  <c r="AD56" i="3" s="1"/>
  <c r="P66" i="8"/>
  <c r="F121" i="8"/>
  <c r="T80" i="12"/>
  <c r="AD80" i="12" s="1"/>
  <c r="G121" i="8"/>
  <c r="S80" i="12"/>
  <c r="AC80" i="12" s="1"/>
  <c r="R387" i="8"/>
  <c r="AH346" i="12"/>
  <c r="AJ346" i="12" s="1"/>
  <c r="AG346" i="12"/>
  <c r="AI346" i="12" s="1"/>
  <c r="AG400" i="12"/>
  <c r="R441" i="8"/>
  <c r="AH400" i="12"/>
  <c r="AJ400" i="12" s="1"/>
  <c r="R196" i="8"/>
  <c r="AG155" i="12"/>
  <c r="AH155" i="12"/>
  <c r="AJ155" i="12" s="1"/>
  <c r="P333" i="8"/>
  <c r="D467" i="8"/>
  <c r="R333" i="8"/>
  <c r="AG292" i="12"/>
  <c r="AH292" i="12"/>
  <c r="AJ292" i="12" s="1"/>
  <c r="D351" i="8"/>
  <c r="AL85" i="12"/>
  <c r="AN85" i="12" s="1"/>
  <c r="AK85" i="12"/>
  <c r="AM85" i="12" s="1"/>
  <c r="S126" i="8"/>
  <c r="O330" i="8"/>
  <c r="Q330" i="8"/>
  <c r="W289" i="12"/>
  <c r="AA289" i="12" s="1"/>
  <c r="X289" i="12"/>
  <c r="AB289" i="12" s="1"/>
  <c r="U313" i="12"/>
  <c r="Y313" i="12" s="1"/>
  <c r="L354" i="8"/>
  <c r="N354" i="8"/>
  <c r="V313" i="12"/>
  <c r="Z313" i="12" s="1"/>
  <c r="AL468" i="12"/>
  <c r="AN468" i="12" s="1"/>
  <c r="S509" i="8"/>
  <c r="AK468" i="12"/>
  <c r="AM468" i="12" s="1"/>
  <c r="J376" i="8"/>
  <c r="R335" i="12"/>
  <c r="E516" i="8"/>
  <c r="M152" i="8"/>
  <c r="AG82" i="3"/>
  <c r="AI82" i="3" s="1"/>
  <c r="AH82" i="3"/>
  <c r="AJ82" i="3" s="1"/>
  <c r="N48" i="8"/>
  <c r="U7" i="12"/>
  <c r="Y7" i="12" s="1"/>
  <c r="V7" i="12"/>
  <c r="Z7" i="12" s="1"/>
  <c r="L48" i="8"/>
  <c r="AK416" i="12"/>
  <c r="AM416" i="12" s="1"/>
  <c r="S457" i="8"/>
  <c r="AL416" i="12"/>
  <c r="AN416" i="12" s="1"/>
  <c r="T22" i="15"/>
  <c r="AD22" i="15" s="1"/>
  <c r="S22" i="15"/>
  <c r="AC22" i="15" s="1"/>
  <c r="AH17" i="3"/>
  <c r="AJ17" i="3" s="1"/>
  <c r="AG17" i="3"/>
  <c r="AG509" i="12"/>
  <c r="AI509" i="12" s="1"/>
  <c r="R550" i="8"/>
  <c r="AH509" i="12"/>
  <c r="AJ509" i="12" s="1"/>
  <c r="AH47" i="12"/>
  <c r="AJ47" i="12" s="1"/>
  <c r="AG47" i="12"/>
  <c r="AI47" i="12" s="1"/>
  <c r="R88" i="8"/>
  <c r="V72" i="15"/>
  <c r="Z72" i="15" s="1"/>
  <c r="U72" i="15"/>
  <c r="Y72" i="15" s="1"/>
  <c r="U167" i="12"/>
  <c r="Y167" i="12" s="1"/>
  <c r="L208" i="8"/>
  <c r="N208" i="8"/>
  <c r="V167" i="12"/>
  <c r="Z167" i="12" s="1"/>
  <c r="U246" i="12"/>
  <c r="Y246" i="12" s="1"/>
  <c r="V246" i="12"/>
  <c r="Z246" i="12" s="1"/>
  <c r="L287" i="8"/>
  <c r="N287" i="8"/>
  <c r="R276" i="8"/>
  <c r="AG235" i="12"/>
  <c r="AH235" i="12"/>
  <c r="AJ235" i="12" s="1"/>
  <c r="S46" i="14"/>
  <c r="AC46" i="14" s="1"/>
  <c r="T46" i="14"/>
  <c r="AD46" i="14" s="1"/>
  <c r="S239" i="8"/>
  <c r="AK198" i="12"/>
  <c r="AM198" i="12" s="1"/>
  <c r="AL198" i="12"/>
  <c r="AN198" i="12" s="1"/>
  <c r="R62" i="3"/>
  <c r="W82" i="15"/>
  <c r="AA82" i="15" s="1"/>
  <c r="X82" i="15"/>
  <c r="AB82" i="15" s="1"/>
  <c r="E290" i="8"/>
  <c r="P542" i="8"/>
  <c r="K492" i="8"/>
  <c r="K51" i="8"/>
  <c r="S86" i="12"/>
  <c r="AC86" i="12" s="1"/>
  <c r="G127" i="8"/>
  <c r="T86" i="12"/>
  <c r="AD86" i="12" s="1"/>
  <c r="F127" i="8"/>
  <c r="P536" i="8"/>
  <c r="M277" i="8"/>
  <c r="U488" i="12"/>
  <c r="Y488" i="12" s="1"/>
  <c r="V488" i="12"/>
  <c r="Z488" i="12" s="1"/>
  <c r="L529" i="8"/>
  <c r="N529" i="8"/>
  <c r="E63" i="8"/>
  <c r="P389" i="8"/>
  <c r="AG41" i="12"/>
  <c r="AI41" i="12" s="1"/>
  <c r="AH41" i="12"/>
  <c r="AJ41" i="12" s="1"/>
  <c r="R82" i="8"/>
  <c r="Q320" i="8"/>
  <c r="W279" i="12"/>
  <c r="O320" i="8"/>
  <c r="X279" i="12"/>
  <c r="AB279" i="12" s="1"/>
  <c r="N154" i="8"/>
  <c r="U113" i="12"/>
  <c r="Y113" i="12" s="1"/>
  <c r="V113" i="12"/>
  <c r="Z113" i="12" s="1"/>
  <c r="L154" i="8"/>
  <c r="O180" i="8"/>
  <c r="W139" i="12"/>
  <c r="AA139" i="12" s="1"/>
  <c r="Q180" i="8"/>
  <c r="X139" i="12"/>
  <c r="R235" i="12"/>
  <c r="J276" i="8"/>
  <c r="P531" i="8"/>
  <c r="H49" i="8"/>
  <c r="X33" i="12"/>
  <c r="AB33" i="12" s="1"/>
  <c r="Q74" i="8"/>
  <c r="O74" i="8"/>
  <c r="W33" i="12"/>
  <c r="AK121" i="12"/>
  <c r="AM121" i="12" s="1"/>
  <c r="S162" i="8"/>
  <c r="AL121" i="12"/>
  <c r="AN121" i="12" s="1"/>
  <c r="R25" i="13"/>
  <c r="J491" i="8"/>
  <c r="R450" i="12"/>
  <c r="T29" i="12"/>
  <c r="AD29" i="12" s="1"/>
  <c r="S29" i="12"/>
  <c r="F70" i="8"/>
  <c r="G70" i="8"/>
  <c r="C283" i="8"/>
  <c r="M535" i="8"/>
  <c r="E486" i="8"/>
  <c r="P415" i="8"/>
  <c r="P71" i="8"/>
  <c r="H533" i="8"/>
  <c r="D414" i="8"/>
  <c r="T79" i="3"/>
  <c r="AD79" i="3" s="1"/>
  <c r="S79" i="3"/>
  <c r="AH119" i="12"/>
  <c r="AJ119" i="12" s="1"/>
  <c r="R160" i="8"/>
  <c r="AG119" i="12"/>
  <c r="AI119" i="12" s="1"/>
  <c r="M61" i="8"/>
  <c r="M500" i="8"/>
  <c r="AG94" i="12"/>
  <c r="R135" i="8"/>
  <c r="AH94" i="12"/>
  <c r="AJ94" i="12" s="1"/>
  <c r="N509" i="8"/>
  <c r="L509" i="8"/>
  <c r="V468" i="12"/>
  <c r="Z468" i="12" s="1"/>
  <c r="U468" i="12"/>
  <c r="Y468" i="12" s="1"/>
  <c r="E337" i="8"/>
  <c r="W251" i="12"/>
  <c r="O292" i="8"/>
  <c r="X251" i="12"/>
  <c r="AB251" i="12" s="1"/>
  <c r="Q292" i="8"/>
  <c r="W35" i="13"/>
  <c r="X35" i="13"/>
  <c r="AB35" i="13" s="1"/>
  <c r="P331" i="8"/>
  <c r="O98" i="8"/>
  <c r="X57" i="12"/>
  <c r="AB57" i="12" s="1"/>
  <c r="W57" i="12"/>
  <c r="Q98" i="8"/>
  <c r="R89" i="3"/>
  <c r="AH399" i="12"/>
  <c r="AJ399" i="12" s="1"/>
  <c r="AG399" i="12"/>
  <c r="R440" i="8"/>
  <c r="C425" i="8"/>
  <c r="C101" i="8"/>
  <c r="D412" i="8"/>
  <c r="P177" i="8"/>
  <c r="V228" i="12"/>
  <c r="Z228" i="12" s="1"/>
  <c r="U228" i="12"/>
  <c r="Y228" i="12" s="1"/>
  <c r="L269" i="8"/>
  <c r="N269" i="8"/>
  <c r="P540" i="8"/>
  <c r="X151" i="12"/>
  <c r="O192" i="8"/>
  <c r="Q192" i="8"/>
  <c r="W151" i="12"/>
  <c r="AA151" i="12" s="1"/>
  <c r="C478" i="8"/>
  <c r="E147" i="8"/>
  <c r="AL293" i="12"/>
  <c r="AN293" i="12" s="1"/>
  <c r="S334" i="8"/>
  <c r="AK293" i="12"/>
  <c r="AM293" i="12" s="1"/>
  <c r="R455" i="12"/>
  <c r="J496" i="8"/>
  <c r="I447" i="8"/>
  <c r="F333" i="8"/>
  <c r="T292" i="12"/>
  <c r="AD292" i="12" s="1"/>
  <c r="S292" i="12"/>
  <c r="AC292" i="12" s="1"/>
  <c r="G333" i="8"/>
  <c r="E356" i="8"/>
  <c r="P484" i="8"/>
  <c r="F233" i="8"/>
  <c r="G233" i="8"/>
  <c r="S192" i="12"/>
  <c r="T192" i="12"/>
  <c r="AD192" i="12" s="1"/>
  <c r="I264" i="8"/>
  <c r="C136" i="8"/>
  <c r="AH102" i="15"/>
  <c r="AJ102" i="15" s="1"/>
  <c r="AG102" i="15"/>
  <c r="S97" i="12"/>
  <c r="T97" i="12"/>
  <c r="AD97" i="12" s="1"/>
  <c r="G138" i="8"/>
  <c r="F138" i="8"/>
  <c r="T84" i="15"/>
  <c r="AD84" i="15" s="1"/>
  <c r="S84" i="15"/>
  <c r="AC84" i="15" s="1"/>
  <c r="X150" i="12"/>
  <c r="AB150" i="12" s="1"/>
  <c r="Q191" i="8"/>
  <c r="W150" i="12"/>
  <c r="O191" i="8"/>
  <c r="I306" i="8"/>
  <c r="AK354" i="12"/>
  <c r="AM354" i="12" s="1"/>
  <c r="S395" i="8"/>
  <c r="AL354" i="12"/>
  <c r="AN354" i="12" s="1"/>
  <c r="AH311" i="12"/>
  <c r="AJ311" i="12" s="1"/>
  <c r="AG311" i="12"/>
  <c r="AI311" i="12" s="1"/>
  <c r="R352" i="8"/>
  <c r="X76" i="3"/>
  <c r="AB76" i="3" s="1"/>
  <c r="W76" i="3"/>
  <c r="AL97" i="15"/>
  <c r="AN97" i="15" s="1"/>
  <c r="AK97" i="15"/>
  <c r="AM97" i="15" s="1"/>
  <c r="AK88" i="12"/>
  <c r="AM88" i="12" s="1"/>
  <c r="S129" i="8"/>
  <c r="AL88" i="12"/>
  <c r="AN88" i="12" s="1"/>
  <c r="AH85" i="12"/>
  <c r="AJ85" i="12" s="1"/>
  <c r="AG85" i="12"/>
  <c r="R126" i="8"/>
  <c r="E338" i="8"/>
  <c r="AG314" i="12"/>
  <c r="AH314" i="12"/>
  <c r="AJ314" i="12" s="1"/>
  <c r="R355" i="8"/>
  <c r="H269" i="8"/>
  <c r="I392" i="8"/>
  <c r="C236" i="8"/>
  <c r="U53" i="15"/>
  <c r="Y53" i="15" s="1"/>
  <c r="V53" i="15"/>
  <c r="Z53" i="15" s="1"/>
  <c r="L183" i="8"/>
  <c r="V142" i="12"/>
  <c r="Z142" i="12" s="1"/>
  <c r="N183" i="8"/>
  <c r="U142" i="12"/>
  <c r="Y142" i="12" s="1"/>
  <c r="R460" i="12"/>
  <c r="J501" i="8"/>
  <c r="AG477" i="12"/>
  <c r="R518" i="8"/>
  <c r="AH477" i="12"/>
  <c r="AJ477" i="12" s="1"/>
  <c r="I377" i="8"/>
  <c r="D312" i="8"/>
  <c r="T96" i="3"/>
  <c r="AD96" i="3" s="1"/>
  <c r="S96" i="3"/>
  <c r="J326" i="8"/>
  <c r="R285" i="12"/>
  <c r="T367" i="12"/>
  <c r="AD367" i="12" s="1"/>
  <c r="G408" i="8"/>
  <c r="F408" i="8"/>
  <c r="S367" i="12"/>
  <c r="AC367" i="12" s="1"/>
  <c r="C175" i="8"/>
  <c r="W239" i="12"/>
  <c r="AA239" i="12" s="1"/>
  <c r="O280" i="8"/>
  <c r="Q280" i="8"/>
  <c r="X239" i="12"/>
  <c r="R57" i="3"/>
  <c r="S44" i="14"/>
  <c r="AC44" i="14" s="1"/>
  <c r="T44" i="14"/>
  <c r="AD44" i="14" s="1"/>
  <c r="R85" i="15"/>
  <c r="E317" i="8"/>
  <c r="E217" i="8"/>
  <c r="H320" i="8"/>
  <c r="L525" i="8"/>
  <c r="U484" i="12"/>
  <c r="Y484" i="12" s="1"/>
  <c r="V484" i="12"/>
  <c r="Z484" i="12" s="1"/>
  <c r="N525" i="8"/>
  <c r="N305" i="8"/>
  <c r="U264" i="12"/>
  <c r="Y264" i="12" s="1"/>
  <c r="V264" i="12"/>
  <c r="Z264" i="12" s="1"/>
  <c r="L305" i="8"/>
  <c r="T93" i="15"/>
  <c r="AD93" i="15" s="1"/>
  <c r="S93" i="15"/>
  <c r="AC93" i="15" s="1"/>
  <c r="U78" i="3"/>
  <c r="Y78" i="3" s="1"/>
  <c r="V78" i="3"/>
  <c r="Z78" i="3" s="1"/>
  <c r="P362" i="8"/>
  <c r="O178" i="8"/>
  <c r="X137" i="12"/>
  <c r="AB137" i="12" s="1"/>
  <c r="W137" i="12"/>
  <c r="AA137" i="12" s="1"/>
  <c r="Q178" i="8"/>
  <c r="AL9" i="15"/>
  <c r="AN9" i="15" s="1"/>
  <c r="AK9" i="15"/>
  <c r="X81" i="3"/>
  <c r="W81" i="3"/>
  <c r="AA81" i="3" s="1"/>
  <c r="K306" i="8"/>
  <c r="W24" i="14"/>
  <c r="AA24" i="14" s="1"/>
  <c r="X24" i="14"/>
  <c r="AB24" i="14" s="1"/>
  <c r="AG44" i="3"/>
  <c r="AI44" i="3" s="1"/>
  <c r="AH44" i="3"/>
  <c r="AJ44" i="3" s="1"/>
  <c r="U12" i="12"/>
  <c r="Y12" i="12" s="1"/>
  <c r="N53" i="8"/>
  <c r="L53" i="8"/>
  <c r="V12" i="12"/>
  <c r="Z12" i="12" s="1"/>
  <c r="T413" i="12"/>
  <c r="AD413" i="12" s="1"/>
  <c r="F454" i="8"/>
  <c r="G454" i="8"/>
  <c r="S413" i="12"/>
  <c r="H87" i="8"/>
  <c r="AK34" i="13"/>
  <c r="AM34" i="13" s="1"/>
  <c r="AL34" i="13"/>
  <c r="AN34" i="13" s="1"/>
  <c r="V249" i="12"/>
  <c r="Z249" i="12" s="1"/>
  <c r="N290" i="8"/>
  <c r="L290" i="8"/>
  <c r="U249" i="12"/>
  <c r="Y249" i="12" s="1"/>
  <c r="M334" i="8"/>
  <c r="P404" i="8"/>
  <c r="AG31" i="3"/>
  <c r="AI31" i="3" s="1"/>
  <c r="AH31" i="3"/>
  <c r="AJ31" i="3" s="1"/>
  <c r="N230" i="8"/>
  <c r="V189" i="12"/>
  <c r="Z189" i="12" s="1"/>
  <c r="U189" i="12"/>
  <c r="Y189" i="12" s="1"/>
  <c r="L230" i="8"/>
  <c r="H346" i="8"/>
  <c r="H344" i="8"/>
  <c r="I310" i="8"/>
  <c r="D119" i="8"/>
  <c r="K182" i="8"/>
  <c r="R129" i="8"/>
  <c r="AH88" i="12"/>
  <c r="AJ88" i="12" s="1"/>
  <c r="AG88" i="12"/>
  <c r="J178" i="8"/>
  <c r="R137" i="12"/>
  <c r="E475" i="8"/>
  <c r="M526" i="8"/>
  <c r="S10" i="13"/>
  <c r="T10" i="13"/>
  <c r="AD10" i="13" s="1"/>
  <c r="W130" i="12"/>
  <c r="Q171" i="8"/>
  <c r="O171" i="8"/>
  <c r="X130" i="12"/>
  <c r="AB130" i="12" s="1"/>
  <c r="C415" i="8"/>
  <c r="R259" i="8"/>
  <c r="AH218" i="12"/>
  <c r="AJ218" i="12" s="1"/>
  <c r="AG218" i="12"/>
  <c r="AI218" i="12" s="1"/>
  <c r="Q132" i="8"/>
  <c r="W91" i="12"/>
  <c r="AA91" i="12" s="1"/>
  <c r="O132" i="8"/>
  <c r="X91" i="12"/>
  <c r="AB91" i="12" s="1"/>
  <c r="V362" i="12"/>
  <c r="Z362" i="12" s="1"/>
  <c r="N403" i="8"/>
  <c r="U362" i="12"/>
  <c r="Y362" i="12" s="1"/>
  <c r="L403" i="8"/>
  <c r="AH310" i="12"/>
  <c r="AJ310" i="12" s="1"/>
  <c r="AG310" i="12"/>
  <c r="AI310" i="12" s="1"/>
  <c r="R351" i="8"/>
  <c r="E160" i="8"/>
  <c r="AL104" i="15"/>
  <c r="AN104" i="15" s="1"/>
  <c r="AK104" i="15"/>
  <c r="AM104" i="15" s="1"/>
  <c r="I188" i="8"/>
  <c r="D512" i="8"/>
  <c r="AG296" i="12"/>
  <c r="AI296" i="12" s="1"/>
  <c r="AH296" i="12"/>
  <c r="AJ296" i="12" s="1"/>
  <c r="R337" i="8"/>
  <c r="D458" i="8"/>
  <c r="J245" i="8"/>
  <c r="R204" i="12"/>
  <c r="P311" i="8"/>
  <c r="C519" i="8"/>
  <c r="D57" i="8"/>
  <c r="U153" i="12"/>
  <c r="Y153" i="12" s="1"/>
  <c r="L194" i="8"/>
  <c r="N194" i="8"/>
  <c r="V153" i="12"/>
  <c r="Z153" i="12" s="1"/>
  <c r="D183" i="8"/>
  <c r="D115" i="8"/>
  <c r="I148" i="8"/>
  <c r="C353" i="8"/>
  <c r="AK21" i="14"/>
  <c r="AM21" i="14" s="1"/>
  <c r="AL21" i="14"/>
  <c r="AN21" i="14" s="1"/>
  <c r="U267" i="12"/>
  <c r="Y267" i="12" s="1"/>
  <c r="L308" i="8"/>
  <c r="N308" i="8"/>
  <c r="V267" i="12"/>
  <c r="Z267" i="12" s="1"/>
  <c r="W429" i="12"/>
  <c r="O470" i="8"/>
  <c r="Q470" i="8"/>
  <c r="X429" i="12"/>
  <c r="AB429" i="12" s="1"/>
  <c r="Q337" i="8"/>
  <c r="O337" i="8"/>
  <c r="X296" i="12"/>
  <c r="AB296" i="12" s="1"/>
  <c r="W296" i="12"/>
  <c r="E485" i="8"/>
  <c r="N200" i="8"/>
  <c r="V159" i="12"/>
  <c r="Z159" i="12" s="1"/>
  <c r="U159" i="12"/>
  <c r="Y159" i="12" s="1"/>
  <c r="L200" i="8"/>
  <c r="W412" i="12"/>
  <c r="AA412" i="12" s="1"/>
  <c r="O453" i="8"/>
  <c r="Q453" i="8"/>
  <c r="X412" i="12"/>
  <c r="AB412" i="12" s="1"/>
  <c r="R413" i="12"/>
  <c r="J454" i="8"/>
  <c r="D307" i="8"/>
  <c r="L103" i="8"/>
  <c r="N103" i="8"/>
  <c r="V62" i="12"/>
  <c r="Z62" i="12" s="1"/>
  <c r="U62" i="12"/>
  <c r="Y62" i="12" s="1"/>
  <c r="D485" i="8"/>
  <c r="T348" i="12"/>
  <c r="AD348" i="12" s="1"/>
  <c r="G389" i="8"/>
  <c r="F389" i="8"/>
  <c r="S348" i="12"/>
  <c r="AC348" i="12" s="1"/>
  <c r="M57" i="8"/>
  <c r="I402" i="8"/>
  <c r="K124" i="8"/>
  <c r="D376" i="8"/>
  <c r="S522" i="8"/>
  <c r="AL481" i="12"/>
  <c r="AN481" i="12" s="1"/>
  <c r="AK481" i="12"/>
  <c r="AM481" i="12" s="1"/>
  <c r="E187" i="8"/>
  <c r="T372" i="12"/>
  <c r="AD372" i="12" s="1"/>
  <c r="F413" i="8"/>
  <c r="G413" i="8"/>
  <c r="S372" i="12"/>
  <c r="I543" i="8"/>
  <c r="I72" i="8"/>
  <c r="X32" i="13"/>
  <c r="AB32" i="13" s="1"/>
  <c r="W32" i="13"/>
  <c r="J211" i="8"/>
  <c r="R170" i="12"/>
  <c r="D362" i="8"/>
  <c r="P164" i="8"/>
  <c r="I399" i="8"/>
  <c r="C508" i="8"/>
  <c r="D177" i="8"/>
  <c r="I337" i="8"/>
  <c r="E98" i="8"/>
  <c r="I434" i="8"/>
  <c r="M255" i="8"/>
  <c r="AK192" i="12"/>
  <c r="AM192" i="12" s="1"/>
  <c r="S233" i="8"/>
  <c r="AL192" i="12"/>
  <c r="AN192" i="12" s="1"/>
  <c r="AK95" i="3"/>
  <c r="AM95" i="3" s="1"/>
  <c r="AL95" i="3"/>
  <c r="AN95" i="3" s="1"/>
  <c r="N402" i="8"/>
  <c r="U361" i="12"/>
  <c r="Y361" i="12" s="1"/>
  <c r="L402" i="8"/>
  <c r="V361" i="12"/>
  <c r="Z361" i="12" s="1"/>
  <c r="AH74" i="12"/>
  <c r="AJ74" i="12" s="1"/>
  <c r="AG74" i="12"/>
  <c r="AI74" i="12" s="1"/>
  <c r="R115" i="8"/>
  <c r="AG504" i="12"/>
  <c r="AH504" i="12"/>
  <c r="AJ504" i="12" s="1"/>
  <c r="R545" i="8"/>
  <c r="J156" i="8"/>
  <c r="R115" i="12"/>
  <c r="AG14" i="15"/>
  <c r="AH14" i="15"/>
  <c r="AJ14" i="15" s="1"/>
  <c r="Q412" i="8"/>
  <c r="W371" i="12"/>
  <c r="AA371" i="12" s="1"/>
  <c r="O412" i="8"/>
  <c r="X371" i="12"/>
  <c r="AB371" i="12" s="1"/>
  <c r="AG34" i="15"/>
  <c r="AH34" i="15"/>
  <c r="AJ34" i="15" s="1"/>
  <c r="G296" i="8"/>
  <c r="S255" i="12"/>
  <c r="F296" i="8"/>
  <c r="T255" i="12"/>
  <c r="AD255" i="12" s="1"/>
  <c r="S105" i="8"/>
  <c r="AK64" i="12"/>
  <c r="AM64" i="12" s="1"/>
  <c r="AL64" i="12"/>
  <c r="AN64" i="12" s="1"/>
  <c r="X67" i="3"/>
  <c r="W67" i="3"/>
  <c r="AA67" i="3" s="1"/>
  <c r="E512" i="8"/>
  <c r="AG17" i="16"/>
  <c r="AH17" i="16"/>
  <c r="AJ17" i="16" s="1"/>
  <c r="P266" i="8"/>
  <c r="D326" i="8"/>
  <c r="AK36" i="3"/>
  <c r="AM36" i="3" s="1"/>
  <c r="AL36" i="3"/>
  <c r="AN36" i="3" s="1"/>
  <c r="AG126" i="12"/>
  <c r="AI126" i="12" s="1"/>
  <c r="AH126" i="12"/>
  <c r="AJ126" i="12" s="1"/>
  <c r="R167" i="8"/>
  <c r="R28" i="3"/>
  <c r="AL444" i="12"/>
  <c r="AN444" i="12" s="1"/>
  <c r="S485" i="8"/>
  <c r="AK444" i="12"/>
  <c r="AM444" i="12" s="1"/>
  <c r="C541" i="8"/>
  <c r="P214" i="8"/>
  <c r="I227" i="8"/>
  <c r="AL21" i="3"/>
  <c r="AK21" i="3"/>
  <c r="AM21" i="3" s="1"/>
  <c r="AH71" i="3"/>
  <c r="AJ71" i="3" s="1"/>
  <c r="AG71" i="3"/>
  <c r="AI71" i="3" s="1"/>
  <c r="M361" i="8"/>
  <c r="F55" i="8"/>
  <c r="G55" i="8"/>
  <c r="S14" i="12"/>
  <c r="AC14" i="12" s="1"/>
  <c r="T14" i="12"/>
  <c r="AD14" i="12" s="1"/>
  <c r="AH11" i="16"/>
  <c r="AJ11" i="16" s="1"/>
  <c r="AG11" i="16"/>
  <c r="X31" i="3"/>
  <c r="AB31" i="3" s="1"/>
  <c r="W31" i="3"/>
  <c r="AA31" i="3" s="1"/>
  <c r="J531" i="8"/>
  <c r="R490" i="12"/>
  <c r="R377" i="12"/>
  <c r="J418" i="8"/>
  <c r="E325" i="8"/>
  <c r="V461" i="12"/>
  <c r="Z461" i="12" s="1"/>
  <c r="L502" i="8"/>
  <c r="N502" i="8"/>
  <c r="U461" i="12"/>
  <c r="Y461" i="12" s="1"/>
  <c r="K450" i="8"/>
  <c r="H339" i="8"/>
  <c r="H207" i="8"/>
  <c r="C397" i="8"/>
  <c r="AH386" i="12"/>
  <c r="AJ386" i="12" s="1"/>
  <c r="R427" i="8"/>
  <c r="AG386" i="12"/>
  <c r="AI386" i="12" s="1"/>
  <c r="D75" i="8"/>
  <c r="D457" i="8"/>
  <c r="M488" i="8"/>
  <c r="I344" i="8"/>
  <c r="X323" i="12"/>
  <c r="AB323" i="12" s="1"/>
  <c r="W323" i="12"/>
  <c r="AA323" i="12" s="1"/>
  <c r="O364" i="8"/>
  <c r="Q364" i="8"/>
  <c r="P508" i="8"/>
  <c r="C463" i="8"/>
  <c r="S509" i="12"/>
  <c r="AC509" i="12" s="1"/>
  <c r="T509" i="12"/>
  <c r="AD509" i="12" s="1"/>
  <c r="G550" i="8"/>
  <c r="F550" i="8"/>
  <c r="N400" i="8"/>
  <c r="V359" i="12"/>
  <c r="Z359" i="12" s="1"/>
  <c r="L400" i="8"/>
  <c r="U359" i="12"/>
  <c r="Y359" i="12" s="1"/>
  <c r="P370" i="8"/>
  <c r="V16" i="3"/>
  <c r="Z16" i="3" s="1"/>
  <c r="U16" i="3"/>
  <c r="Y16" i="3" s="1"/>
  <c r="E339" i="8"/>
  <c r="D505" i="8"/>
  <c r="R388" i="8"/>
  <c r="AG347" i="12"/>
  <c r="AI347" i="12" s="1"/>
  <c r="AH347" i="12"/>
  <c r="AJ347" i="12" s="1"/>
  <c r="P134" i="8"/>
  <c r="AH454" i="12"/>
  <c r="AJ454" i="12" s="1"/>
  <c r="R495" i="8"/>
  <c r="AG454" i="12"/>
  <c r="AI454" i="12" s="1"/>
  <c r="I231" i="8"/>
  <c r="P226" i="8"/>
  <c r="R50" i="15"/>
  <c r="S40" i="14"/>
  <c r="T40" i="14"/>
  <c r="AD40" i="14" s="1"/>
  <c r="L210" i="8"/>
  <c r="V169" i="12"/>
  <c r="Z169" i="12" s="1"/>
  <c r="U169" i="12"/>
  <c r="Y169" i="12" s="1"/>
  <c r="N210" i="8"/>
  <c r="C488" i="8"/>
  <c r="V107" i="12"/>
  <c r="Z107" i="12" s="1"/>
  <c r="N148" i="8"/>
  <c r="U107" i="12"/>
  <c r="Y107" i="12" s="1"/>
  <c r="L148" i="8"/>
  <c r="S68" i="12"/>
  <c r="F109" i="8"/>
  <c r="T68" i="12"/>
  <c r="AD68" i="12" s="1"/>
  <c r="G109" i="8"/>
  <c r="AH47" i="3"/>
  <c r="AJ47" i="3" s="1"/>
  <c r="AG47" i="3"/>
  <c r="AI47" i="3" s="1"/>
  <c r="R79" i="15"/>
  <c r="C434" i="8"/>
  <c r="AK83" i="15"/>
  <c r="AM83" i="15" s="1"/>
  <c r="AL83" i="15"/>
  <c r="AN83" i="15" s="1"/>
  <c r="AH251" i="12"/>
  <c r="AJ251" i="12" s="1"/>
  <c r="R292" i="8"/>
  <c r="AG251" i="12"/>
  <c r="R171" i="12"/>
  <c r="J212" i="8"/>
  <c r="C93" i="8"/>
  <c r="W417" i="12"/>
  <c r="AA417" i="12" s="1"/>
  <c r="Q458" i="8"/>
  <c r="O458" i="8"/>
  <c r="X417" i="12"/>
  <c r="AB417" i="12" s="1"/>
  <c r="V25" i="14"/>
  <c r="Z25" i="14" s="1"/>
  <c r="U25" i="14"/>
  <c r="Y25" i="14" s="1"/>
  <c r="R469" i="8"/>
  <c r="AH428" i="12"/>
  <c r="AJ428" i="12" s="1"/>
  <c r="AG428" i="12"/>
  <c r="R462" i="12"/>
  <c r="J503" i="8"/>
  <c r="D321" i="8"/>
  <c r="L139" i="8"/>
  <c r="N139" i="8"/>
  <c r="V98" i="12"/>
  <c r="Z98" i="12" s="1"/>
  <c r="U98" i="12"/>
  <c r="Y98" i="12" s="1"/>
  <c r="S15" i="15"/>
  <c r="T15" i="15"/>
  <c r="AD15" i="15" s="1"/>
  <c r="X103" i="15"/>
  <c r="AB103" i="15" s="1"/>
  <c r="W103" i="15"/>
  <c r="K397" i="8"/>
  <c r="D366" i="8"/>
  <c r="V15" i="12"/>
  <c r="Z15" i="12" s="1"/>
  <c r="U15" i="12"/>
  <c r="L56" i="8"/>
  <c r="N56" i="8"/>
  <c r="K240" i="8"/>
  <c r="E175" i="8"/>
  <c r="S105" i="3"/>
  <c r="T105" i="3"/>
  <c r="AD105" i="3" s="1"/>
  <c r="J538" i="8"/>
  <c r="R497" i="12"/>
  <c r="I359" i="8"/>
  <c r="I272" i="8"/>
  <c r="P278" i="8"/>
  <c r="C502" i="8"/>
  <c r="S123" i="12"/>
  <c r="AC123" i="12" s="1"/>
  <c r="T123" i="12"/>
  <c r="AD123" i="12" s="1"/>
  <c r="G164" i="8"/>
  <c r="F164" i="8"/>
  <c r="C114" i="8"/>
  <c r="I217" i="8"/>
  <c r="R524" i="8"/>
  <c r="AG483" i="12"/>
  <c r="AH483" i="12"/>
  <c r="AJ483" i="12" s="1"/>
  <c r="H214" i="8"/>
  <c r="M471" i="8"/>
  <c r="J493" i="8"/>
  <c r="R452" i="12"/>
  <c r="J348" i="8"/>
  <c r="R307" i="12"/>
  <c r="K263" i="8"/>
  <c r="D66" i="8"/>
  <c r="F350" i="8"/>
  <c r="T309" i="12"/>
  <c r="AD309" i="12" s="1"/>
  <c r="G350" i="8"/>
  <c r="S309" i="12"/>
  <c r="S190" i="8"/>
  <c r="AL149" i="12"/>
  <c r="AN149" i="12" s="1"/>
  <c r="AK149" i="12"/>
  <c r="AM149" i="12" s="1"/>
  <c r="R149" i="8"/>
  <c r="AH108" i="12"/>
  <c r="AJ108" i="12" s="1"/>
  <c r="AG108" i="12"/>
  <c r="AL27" i="3"/>
  <c r="AN27" i="3" s="1"/>
  <c r="AK27" i="3"/>
  <c r="AM27" i="3" s="1"/>
  <c r="R381" i="8"/>
  <c r="AG340" i="12"/>
  <c r="AI340" i="12" s="1"/>
  <c r="AH340" i="12"/>
  <c r="AJ340" i="12" s="1"/>
  <c r="M288" i="8"/>
  <c r="AH45" i="12"/>
  <c r="AJ45" i="12" s="1"/>
  <c r="AG45" i="12"/>
  <c r="AI45" i="12" s="1"/>
  <c r="R86" i="8"/>
  <c r="AK13" i="13"/>
  <c r="AL13" i="13"/>
  <c r="AN13" i="13" s="1"/>
  <c r="AH371" i="12"/>
  <c r="AJ371" i="12" s="1"/>
  <c r="AG371" i="12"/>
  <c r="R412" i="8"/>
  <c r="AL94" i="15"/>
  <c r="AN94" i="15" s="1"/>
  <c r="AK94" i="15"/>
  <c r="AM94" i="15" s="1"/>
  <c r="H253" i="8"/>
  <c r="W29" i="14"/>
  <c r="AA29" i="14" s="1"/>
  <c r="X29" i="14"/>
  <c r="F420" i="8"/>
  <c r="T379" i="12"/>
  <c r="AD379" i="12" s="1"/>
  <c r="G420" i="8"/>
  <c r="S379" i="12"/>
  <c r="AC379" i="12" s="1"/>
  <c r="R178" i="12"/>
  <c r="J219" i="8"/>
  <c r="AH161" i="12"/>
  <c r="AJ161" i="12" s="1"/>
  <c r="R202" i="8"/>
  <c r="AG161" i="12"/>
  <c r="AI161" i="12" s="1"/>
  <c r="R311" i="12"/>
  <c r="J352" i="8"/>
  <c r="V140" i="12"/>
  <c r="Z140" i="12" s="1"/>
  <c r="N181" i="8"/>
  <c r="U140" i="12"/>
  <c r="Y140" i="12" s="1"/>
  <c r="L181" i="8"/>
  <c r="M194" i="8"/>
  <c r="K512" i="8"/>
  <c r="I185" i="8"/>
  <c r="E228" i="8"/>
  <c r="X48" i="12"/>
  <c r="O89" i="8"/>
  <c r="W48" i="12"/>
  <c r="AA48" i="12" s="1"/>
  <c r="Q89" i="8"/>
  <c r="H432" i="8"/>
  <c r="L534" i="8"/>
  <c r="U493" i="12"/>
  <c r="Y493" i="12" s="1"/>
  <c r="V493" i="12"/>
  <c r="Z493" i="12" s="1"/>
  <c r="N534" i="8"/>
  <c r="P364" i="8"/>
  <c r="R481" i="12"/>
  <c r="J522" i="8"/>
  <c r="AG40" i="3"/>
  <c r="AH40" i="3"/>
  <c r="AJ40" i="3" s="1"/>
  <c r="F230" i="8"/>
  <c r="S189" i="12"/>
  <c r="T189" i="12"/>
  <c r="AD189" i="12" s="1"/>
  <c r="G230" i="8"/>
  <c r="K268" i="8"/>
  <c r="I516" i="8"/>
  <c r="K63" i="8"/>
  <c r="V413" i="12"/>
  <c r="Z413" i="12" s="1"/>
  <c r="U413" i="12"/>
  <c r="Y413" i="12" s="1"/>
  <c r="N454" i="8"/>
  <c r="L454" i="8"/>
  <c r="E336" i="8"/>
  <c r="X34" i="13"/>
  <c r="W34" i="13"/>
  <c r="AA34" i="13" s="1"/>
  <c r="J240" i="8"/>
  <c r="R199" i="12"/>
  <c r="D523" i="8"/>
  <c r="AK11" i="14"/>
  <c r="AM11" i="14" s="1"/>
  <c r="AL11" i="14"/>
  <c r="AN11" i="14" s="1"/>
  <c r="N190" i="8"/>
  <c r="U149" i="12"/>
  <c r="Y149" i="12" s="1"/>
  <c r="V149" i="12"/>
  <c r="L190" i="8"/>
  <c r="W103" i="12"/>
  <c r="X103" i="12"/>
  <c r="AB103" i="12" s="1"/>
  <c r="Q144" i="8"/>
  <c r="O144" i="8"/>
  <c r="M476" i="8"/>
  <c r="W24" i="3"/>
  <c r="X24" i="3"/>
  <c r="AB24" i="3" s="1"/>
  <c r="W497" i="12"/>
  <c r="AA497" i="12" s="1"/>
  <c r="X497" i="12"/>
  <c r="AB497" i="12" s="1"/>
  <c r="Q538" i="8"/>
  <c r="O538" i="8"/>
  <c r="N55" i="8"/>
  <c r="V14" i="12"/>
  <c r="Z14" i="12" s="1"/>
  <c r="L55" i="8"/>
  <c r="U14" i="12"/>
  <c r="Y14" i="12" s="1"/>
  <c r="AL296" i="12"/>
  <c r="AN296" i="12" s="1"/>
  <c r="AK296" i="12"/>
  <c r="AM296" i="12" s="1"/>
  <c r="S337" i="8"/>
  <c r="M337" i="8"/>
  <c r="AK322" i="12"/>
  <c r="AM322" i="12" s="1"/>
  <c r="AL322" i="12"/>
  <c r="AN322" i="12" s="1"/>
  <c r="S363" i="8"/>
  <c r="AK43" i="3"/>
  <c r="AM43" i="3" s="1"/>
  <c r="AL43" i="3"/>
  <c r="AN43" i="3" s="1"/>
  <c r="P433" i="8"/>
  <c r="W334" i="12"/>
  <c r="AA334" i="12" s="1"/>
  <c r="Q375" i="8"/>
  <c r="X334" i="12"/>
  <c r="O375" i="8"/>
  <c r="R138" i="8"/>
  <c r="AH97" i="12"/>
  <c r="AJ97" i="12" s="1"/>
  <c r="AG97" i="12"/>
  <c r="AI97" i="12" s="1"/>
  <c r="C197" i="8"/>
  <c r="R21" i="13"/>
  <c r="K278" i="8"/>
  <c r="AG463" i="12"/>
  <c r="R504" i="8"/>
  <c r="AH463" i="12"/>
  <c r="AJ463" i="12" s="1"/>
  <c r="K546" i="8"/>
  <c r="K386" i="8"/>
  <c r="I511" i="8"/>
  <c r="D231" i="8"/>
  <c r="K55" i="8"/>
  <c r="C341" i="8"/>
  <c r="H264" i="8"/>
  <c r="AL390" i="12"/>
  <c r="AN390" i="12" s="1"/>
  <c r="S431" i="8"/>
  <c r="AK390" i="12"/>
  <c r="AM390" i="12" s="1"/>
  <c r="AG12" i="14"/>
  <c r="AH12" i="14"/>
  <c r="AJ12" i="14" s="1"/>
  <c r="X228" i="12"/>
  <c r="O269" i="8"/>
  <c r="W228" i="12"/>
  <c r="AA228" i="12" s="1"/>
  <c r="Q269" i="8"/>
  <c r="K499" i="8"/>
  <c r="P384" i="8"/>
  <c r="D149" i="8"/>
  <c r="X24" i="12"/>
  <c r="O65" i="8"/>
  <c r="Q65" i="8"/>
  <c r="W24" i="12"/>
  <c r="AA24" i="12" s="1"/>
  <c r="E495" i="8"/>
  <c r="P205" i="8"/>
  <c r="U401" i="12"/>
  <c r="Y401" i="12" s="1"/>
  <c r="N442" i="8"/>
  <c r="V401" i="12"/>
  <c r="Z401" i="12" s="1"/>
  <c r="L442" i="8"/>
  <c r="M190" i="8"/>
  <c r="E415" i="8"/>
  <c r="S224" i="12"/>
  <c r="T224" i="12"/>
  <c r="AD224" i="12" s="1"/>
  <c r="G265" i="8"/>
  <c r="F265" i="8"/>
  <c r="R210" i="8"/>
  <c r="AG169" i="12"/>
  <c r="AH169" i="12"/>
  <c r="AJ169" i="12" s="1"/>
  <c r="L506" i="8"/>
  <c r="U465" i="12"/>
  <c r="Y465" i="12" s="1"/>
  <c r="V465" i="12"/>
  <c r="Z465" i="12" s="1"/>
  <c r="N506" i="8"/>
  <c r="E108" i="8"/>
  <c r="E425" i="8"/>
  <c r="M282" i="8"/>
  <c r="S395" i="12"/>
  <c r="AC395" i="12" s="1"/>
  <c r="T395" i="12"/>
  <c r="AD395" i="12" s="1"/>
  <c r="F436" i="8"/>
  <c r="G436" i="8"/>
  <c r="P296" i="8"/>
  <c r="H48" i="8"/>
  <c r="P126" i="8"/>
  <c r="AH438" i="12"/>
  <c r="AJ438" i="12" s="1"/>
  <c r="R479" i="8"/>
  <c r="AG438" i="12"/>
  <c r="AH397" i="12"/>
  <c r="AJ397" i="12" s="1"/>
  <c r="AG397" i="12"/>
  <c r="AI397" i="12" s="1"/>
  <c r="R438" i="8"/>
  <c r="H446" i="8"/>
  <c r="D370" i="8"/>
  <c r="S38" i="14"/>
  <c r="T38" i="14"/>
  <c r="AD38" i="14" s="1"/>
  <c r="S8" i="15"/>
  <c r="T8" i="15"/>
  <c r="AD8" i="15" s="1"/>
  <c r="I320" i="8"/>
  <c r="S272" i="8"/>
  <c r="AL231" i="12"/>
  <c r="AN231" i="12" s="1"/>
  <c r="AK231" i="12"/>
  <c r="AM231" i="12" s="1"/>
  <c r="T29" i="15"/>
  <c r="AD29" i="15" s="1"/>
  <c r="S29" i="15"/>
  <c r="AC29" i="15" s="1"/>
  <c r="AG93" i="12"/>
  <c r="AI93" i="12" s="1"/>
  <c r="R134" i="8"/>
  <c r="AH93" i="12"/>
  <c r="AJ93" i="12" s="1"/>
  <c r="S132" i="12"/>
  <c r="G173" i="8"/>
  <c r="T132" i="12"/>
  <c r="AD132" i="12" s="1"/>
  <c r="F173" i="8"/>
  <c r="T170" i="12"/>
  <c r="AD170" i="12" s="1"/>
  <c r="F211" i="8"/>
  <c r="S170" i="12"/>
  <c r="AC170" i="12" s="1"/>
  <c r="G211" i="8"/>
  <c r="S221" i="12"/>
  <c r="T221" i="12"/>
  <c r="AD221" i="12" s="1"/>
  <c r="F262" i="8"/>
  <c r="G262" i="8"/>
  <c r="AG402" i="12"/>
  <c r="R443" i="8"/>
  <c r="AH402" i="12"/>
  <c r="AJ402" i="12" s="1"/>
  <c r="K62" i="8"/>
  <c r="P112" i="8"/>
  <c r="X62" i="12"/>
  <c r="AB62" i="12" s="1"/>
  <c r="W62" i="12"/>
  <c r="AA62" i="12" s="1"/>
  <c r="Q103" i="8"/>
  <c r="O103" i="8"/>
  <c r="O189" i="8"/>
  <c r="X148" i="12"/>
  <c r="AB148" i="12" s="1"/>
  <c r="Q189" i="8"/>
  <c r="W148" i="12"/>
  <c r="AA148" i="12" s="1"/>
  <c r="F410" i="8"/>
  <c r="T369" i="12"/>
  <c r="AD369" i="12" s="1"/>
  <c r="G410" i="8"/>
  <c r="S369" i="12"/>
  <c r="AC369" i="12" s="1"/>
  <c r="P104" i="8"/>
  <c r="E293" i="8"/>
  <c r="I515" i="8"/>
  <c r="H192" i="8"/>
  <c r="O338" i="8"/>
  <c r="X297" i="12"/>
  <c r="W297" i="12"/>
  <c r="AA297" i="12" s="1"/>
  <c r="Q338" i="8"/>
  <c r="M234" i="8"/>
  <c r="P421" i="8"/>
  <c r="AL21" i="16"/>
  <c r="AN21" i="16" s="1"/>
  <c r="AK21" i="16"/>
  <c r="AM21" i="16" s="1"/>
  <c r="Q515" i="8"/>
  <c r="W474" i="12"/>
  <c r="O515" i="8"/>
  <c r="X474" i="12"/>
  <c r="AB474" i="12" s="1"/>
  <c r="H266" i="8"/>
  <c r="R33" i="13"/>
  <c r="D164" i="8"/>
  <c r="S166" i="12"/>
  <c r="AC166" i="12" s="1"/>
  <c r="F207" i="8"/>
  <c r="G207" i="8"/>
  <c r="T166" i="12"/>
  <c r="AD166" i="12" s="1"/>
  <c r="I280" i="8"/>
  <c r="V261" i="12"/>
  <c r="Z261" i="12" s="1"/>
  <c r="N302" i="8"/>
  <c r="L302" i="8"/>
  <c r="U261" i="12"/>
  <c r="Y261" i="12" s="1"/>
  <c r="R38" i="3"/>
  <c r="V269" i="12"/>
  <c r="Z269" i="12" s="1"/>
  <c r="U269" i="12"/>
  <c r="Y269" i="12" s="1"/>
  <c r="L310" i="8"/>
  <c r="N310" i="8"/>
  <c r="AG30" i="15"/>
  <c r="AH30" i="15"/>
  <c r="AJ30" i="15" s="1"/>
  <c r="AK122" i="12"/>
  <c r="AM122" i="12" s="1"/>
  <c r="AL122" i="12"/>
  <c r="AN122" i="12" s="1"/>
  <c r="S163" i="8"/>
  <c r="I321" i="8"/>
  <c r="X100" i="15"/>
  <c r="W100" i="15"/>
  <c r="AA100" i="15" s="1"/>
  <c r="P298" i="8"/>
  <c r="R22" i="16"/>
  <c r="H220" i="8"/>
  <c r="O176" i="8"/>
  <c r="W135" i="12"/>
  <c r="AA135" i="12" s="1"/>
  <c r="Q176" i="8"/>
  <c r="X135" i="12"/>
  <c r="V18" i="3"/>
  <c r="Z18" i="3" s="1"/>
  <c r="U18" i="3"/>
  <c r="Y18" i="3" s="1"/>
  <c r="M403" i="8"/>
  <c r="K385" i="8"/>
  <c r="C160" i="8"/>
  <c r="X26" i="15"/>
  <c r="AB26" i="15" s="1"/>
  <c r="W26" i="15"/>
  <c r="E223" i="8"/>
  <c r="AG45" i="15"/>
  <c r="AH45" i="15"/>
  <c r="AJ45" i="15" s="1"/>
  <c r="R383" i="8"/>
  <c r="AH342" i="12"/>
  <c r="AJ342" i="12" s="1"/>
  <c r="AG342" i="12"/>
  <c r="AI342" i="12" s="1"/>
  <c r="O516" i="8"/>
  <c r="Q516" i="8"/>
  <c r="X475" i="12"/>
  <c r="AB475" i="12" s="1"/>
  <c r="W475" i="12"/>
  <c r="C143" i="8"/>
  <c r="P130" i="8"/>
  <c r="R122" i="12"/>
  <c r="J163" i="8"/>
  <c r="O206" i="8"/>
  <c r="X165" i="12"/>
  <c r="W165" i="12"/>
  <c r="AA165" i="12" s="1"/>
  <c r="Q206" i="8"/>
  <c r="U225" i="12"/>
  <c r="Y225" i="12" s="1"/>
  <c r="N266" i="8"/>
  <c r="L266" i="8"/>
  <c r="V225" i="12"/>
  <c r="Z225" i="12" s="1"/>
  <c r="O163" i="8"/>
  <c r="X122" i="12"/>
  <c r="W122" i="12"/>
  <c r="AA122" i="12" s="1"/>
  <c r="Q163" i="8"/>
  <c r="R339" i="12"/>
  <c r="J380" i="8"/>
  <c r="AK17" i="16"/>
  <c r="AM17" i="16" s="1"/>
  <c r="AL17" i="16"/>
  <c r="AN17" i="16" s="1"/>
  <c r="O508" i="8"/>
  <c r="X467" i="12"/>
  <c r="AB467" i="12" s="1"/>
  <c r="W467" i="12"/>
  <c r="AA467" i="12" s="1"/>
  <c r="Q508" i="8"/>
  <c r="V31" i="3"/>
  <c r="Z31" i="3" s="1"/>
  <c r="U31" i="3"/>
  <c r="Y31" i="3" s="1"/>
  <c r="W55" i="12"/>
  <c r="X55" i="12"/>
  <c r="AB55" i="12" s="1"/>
  <c r="Q96" i="8"/>
  <c r="O96" i="8"/>
  <c r="M382" i="8"/>
  <c r="M447" i="8"/>
  <c r="D406" i="8"/>
  <c r="I84" i="8"/>
  <c r="E104" i="8"/>
  <c r="W65" i="3"/>
  <c r="AA65" i="3" s="1"/>
  <c r="X65" i="3"/>
  <c r="K120" i="8"/>
  <c r="X252" i="12"/>
  <c r="AB252" i="12" s="1"/>
  <c r="Q293" i="8"/>
  <c r="O293" i="8"/>
  <c r="W252" i="12"/>
  <c r="K186" i="8"/>
  <c r="E523" i="8"/>
  <c r="K452" i="8"/>
  <c r="E311" i="8"/>
  <c r="D246" i="8"/>
  <c r="M230" i="8"/>
  <c r="H198" i="8"/>
  <c r="S132" i="8"/>
  <c r="AK91" i="12"/>
  <c r="AM91" i="12" s="1"/>
  <c r="AL91" i="12"/>
  <c r="AN91" i="12" s="1"/>
  <c r="R54" i="12"/>
  <c r="J95" i="8"/>
  <c r="H166" i="8"/>
  <c r="H164" i="8"/>
  <c r="J477" i="8"/>
  <c r="R436" i="12"/>
  <c r="D221" i="8"/>
  <c r="K81" i="8"/>
  <c r="W33" i="15"/>
  <c r="X33" i="15"/>
  <c r="AB33" i="15" s="1"/>
  <c r="R72" i="3"/>
  <c r="V29" i="13"/>
  <c r="Z29" i="13" s="1"/>
  <c r="U29" i="13"/>
  <c r="Y29" i="13" s="1"/>
  <c r="X43" i="3"/>
  <c r="AB43" i="3" s="1"/>
  <c r="W43" i="3"/>
  <c r="AA43" i="3" s="1"/>
  <c r="F297" i="8"/>
  <c r="G297" i="8"/>
  <c r="T256" i="12"/>
  <c r="AD256" i="12" s="1"/>
  <c r="S256" i="12"/>
  <c r="AC256" i="12" s="1"/>
  <c r="O454" i="8"/>
  <c r="W413" i="12"/>
  <c r="AA413" i="12" s="1"/>
  <c r="Q454" i="8"/>
  <c r="X413" i="12"/>
  <c r="AB413" i="12" s="1"/>
  <c r="G74" i="8"/>
  <c r="T33" i="12"/>
  <c r="AD33" i="12" s="1"/>
  <c r="F74" i="8"/>
  <c r="S33" i="12"/>
  <c r="K142" i="8"/>
  <c r="V39" i="15"/>
  <c r="Z39" i="15" s="1"/>
  <c r="U39" i="15"/>
  <c r="Y39" i="15" s="1"/>
  <c r="V122" i="12"/>
  <c r="Z122" i="12" s="1"/>
  <c r="L163" i="8"/>
  <c r="N163" i="8"/>
  <c r="U122" i="12"/>
  <c r="Y122" i="12" s="1"/>
  <c r="K169" i="8"/>
  <c r="P351" i="8"/>
  <c r="C525" i="8"/>
  <c r="U22" i="3"/>
  <c r="V22" i="3"/>
  <c r="Z22" i="3" s="1"/>
  <c r="V62" i="3"/>
  <c r="Z62" i="3" s="1"/>
  <c r="U62" i="3"/>
  <c r="Y62" i="3" s="1"/>
  <c r="S25" i="16"/>
  <c r="AC25" i="16" s="1"/>
  <c r="T25" i="16"/>
  <c r="AD25" i="16" s="1"/>
  <c r="H289" i="8"/>
  <c r="W169" i="12"/>
  <c r="AA169" i="12" s="1"/>
  <c r="X169" i="12"/>
  <c r="O210" i="8"/>
  <c r="Q210" i="8"/>
  <c r="W238" i="12"/>
  <c r="AA238" i="12" s="1"/>
  <c r="X238" i="12"/>
  <c r="O279" i="8"/>
  <c r="Q279" i="8"/>
  <c r="AL403" i="12"/>
  <c r="AN403" i="12" s="1"/>
  <c r="AK403" i="12"/>
  <c r="AM403" i="12" s="1"/>
  <c r="S444" i="8"/>
  <c r="W457" i="12"/>
  <c r="AA457" i="12" s="1"/>
  <c r="X457" i="12"/>
  <c r="AB457" i="12" s="1"/>
  <c r="O498" i="8"/>
  <c r="Q498" i="8"/>
  <c r="AH201" i="12"/>
  <c r="AJ201" i="12" s="1"/>
  <c r="AG201" i="12"/>
  <c r="AI201" i="12" s="1"/>
  <c r="R242" i="8"/>
  <c r="J443" i="8"/>
  <c r="R402" i="12"/>
  <c r="I48" i="8"/>
  <c r="R483" i="12"/>
  <c r="J524" i="8"/>
  <c r="AL16" i="12"/>
  <c r="AN16" i="12" s="1"/>
  <c r="AK16" i="12"/>
  <c r="AM16" i="12" s="1"/>
  <c r="S57" i="8"/>
  <c r="Q203" i="8"/>
  <c r="X162" i="12"/>
  <c r="AB162" i="12" s="1"/>
  <c r="W162" i="12"/>
  <c r="O203" i="8"/>
  <c r="R81" i="15"/>
  <c r="R14" i="14"/>
  <c r="J187" i="8"/>
  <c r="R146" i="12"/>
  <c r="X91" i="3"/>
  <c r="W91" i="3"/>
  <c r="AA91" i="3" s="1"/>
  <c r="V94" i="3"/>
  <c r="Z94" i="3" s="1"/>
  <c r="U94" i="3"/>
  <c r="Y94" i="3" s="1"/>
  <c r="K538" i="8"/>
  <c r="P507" i="8"/>
  <c r="K343" i="8"/>
  <c r="L250" i="8"/>
  <c r="V209" i="12"/>
  <c r="Z209" i="12" s="1"/>
  <c r="U209" i="12"/>
  <c r="Y209" i="12" s="1"/>
  <c r="N250" i="8"/>
  <c r="R494" i="12"/>
  <c r="J535" i="8"/>
  <c r="U7" i="15"/>
  <c r="Y7" i="15" s="1"/>
  <c r="V7" i="15"/>
  <c r="Z7" i="15" s="1"/>
  <c r="E79" i="8"/>
  <c r="D387" i="8"/>
  <c r="J65" i="8"/>
  <c r="R24" i="12"/>
  <c r="T16" i="15"/>
  <c r="AD16" i="15" s="1"/>
  <c r="S16" i="15"/>
  <c r="Q272" i="8"/>
  <c r="O272" i="8"/>
  <c r="X231" i="12"/>
  <c r="AB231" i="12" s="1"/>
  <c r="W231" i="12"/>
  <c r="P475" i="8"/>
  <c r="M443" i="8"/>
  <c r="C521" i="8"/>
  <c r="AK140" i="12"/>
  <c r="AM140" i="12" s="1"/>
  <c r="S181" i="8"/>
  <c r="AL140" i="12"/>
  <c r="AN140" i="12" s="1"/>
  <c r="AG9" i="3"/>
  <c r="AH9" i="3"/>
  <c r="AJ9" i="3" s="1"/>
  <c r="J382" i="8"/>
  <c r="R341" i="12"/>
  <c r="C214" i="8"/>
  <c r="C51" i="8"/>
  <c r="M495" i="8"/>
  <c r="C309" i="8"/>
  <c r="C184" i="8"/>
  <c r="H511" i="8"/>
  <c r="D80" i="8"/>
  <c r="AK52" i="12"/>
  <c r="AM52" i="12" s="1"/>
  <c r="S93" i="8"/>
  <c r="AL52" i="12"/>
  <c r="AN52" i="12" s="1"/>
  <c r="S246" i="12"/>
  <c r="AC246" i="12" s="1"/>
  <c r="G287" i="8"/>
  <c r="F287" i="8"/>
  <c r="T246" i="12"/>
  <c r="AD246" i="12" s="1"/>
  <c r="J302" i="8"/>
  <c r="R261" i="12"/>
  <c r="D331" i="8"/>
  <c r="K460" i="8"/>
  <c r="C141" i="8"/>
  <c r="H350" i="8"/>
  <c r="T388" i="12"/>
  <c r="AD388" i="12" s="1"/>
  <c r="S388" i="12"/>
  <c r="AC388" i="12" s="1"/>
  <c r="F429" i="8"/>
  <c r="G429" i="8"/>
  <c r="H292" i="8"/>
  <c r="E150" i="8"/>
  <c r="AL393" i="12"/>
  <c r="AN393" i="12" s="1"/>
  <c r="S434" i="8"/>
  <c r="AK393" i="12"/>
  <c r="AM393" i="12" s="1"/>
  <c r="X22" i="16"/>
  <c r="AB22" i="16" s="1"/>
  <c r="W22" i="16"/>
  <c r="AA22" i="16" s="1"/>
  <c r="H171" i="8"/>
  <c r="I241" i="8"/>
  <c r="K272" i="8"/>
  <c r="H76" i="8"/>
  <c r="R95" i="15"/>
  <c r="F495" i="8"/>
  <c r="T454" i="12"/>
  <c r="AD454" i="12" s="1"/>
  <c r="G495" i="8"/>
  <c r="S454" i="12"/>
  <c r="AC454" i="12" s="1"/>
  <c r="M497" i="8"/>
  <c r="I386" i="8"/>
  <c r="T42" i="14"/>
  <c r="AD42" i="14" s="1"/>
  <c r="S42" i="14"/>
  <c r="AC42" i="14" s="1"/>
  <c r="D93" i="8"/>
  <c r="S78" i="8"/>
  <c r="AK37" i="12"/>
  <c r="AM37" i="12" s="1"/>
  <c r="AL37" i="12"/>
  <c r="AN37" i="12" s="1"/>
  <c r="M423" i="8"/>
  <c r="S443" i="12"/>
  <c r="G484" i="8"/>
  <c r="F484" i="8"/>
  <c r="T443" i="12"/>
  <c r="AD443" i="12" s="1"/>
  <c r="R84" i="3"/>
  <c r="T106" i="3"/>
  <c r="AD106" i="3" s="1"/>
  <c r="S106" i="3"/>
  <c r="X39" i="3"/>
  <c r="AB39" i="3" s="1"/>
  <c r="W39" i="3"/>
  <c r="AA39" i="3" s="1"/>
  <c r="AG52" i="15"/>
  <c r="AH52" i="15"/>
  <c r="AJ52" i="15" s="1"/>
  <c r="X495" i="12"/>
  <c r="W495" i="12"/>
  <c r="AA495" i="12" s="1"/>
  <c r="Q536" i="8"/>
  <c r="O536" i="8"/>
  <c r="W10" i="15"/>
  <c r="AA10" i="15" s="1"/>
  <c r="X10" i="15"/>
  <c r="H191" i="8"/>
  <c r="T26" i="12"/>
  <c r="AD26" i="12" s="1"/>
  <c r="S26" i="12"/>
  <c r="AC26" i="12" s="1"/>
  <c r="G67" i="8"/>
  <c r="F67" i="8"/>
  <c r="W8" i="3"/>
  <c r="AA8" i="3" s="1"/>
  <c r="X8" i="3"/>
  <c r="AB8" i="3" s="1"/>
  <c r="C239" i="8"/>
  <c r="M551" i="8"/>
  <c r="R18" i="16"/>
  <c r="C109" i="8"/>
  <c r="R230" i="12"/>
  <c r="J271" i="8"/>
  <c r="M428" i="8"/>
  <c r="P221" i="8"/>
  <c r="V504" i="12"/>
  <c r="Z504" i="12" s="1"/>
  <c r="U504" i="12"/>
  <c r="Y504" i="12" s="1"/>
  <c r="L545" i="8"/>
  <c r="N545" i="8"/>
  <c r="J221" i="8"/>
  <c r="R180" i="12"/>
  <c r="AK420" i="12"/>
  <c r="AM420" i="12" s="1"/>
  <c r="S461" i="8"/>
  <c r="AL420" i="12"/>
  <c r="T318" i="12"/>
  <c r="AD318" i="12" s="1"/>
  <c r="G359" i="8"/>
  <c r="S318" i="12"/>
  <c r="F359" i="8"/>
  <c r="S23" i="14"/>
  <c r="T23" i="14"/>
  <c r="AD23" i="14" s="1"/>
  <c r="D497" i="8"/>
  <c r="Q479" i="8"/>
  <c r="O479" i="8"/>
  <c r="W438" i="12"/>
  <c r="AA438" i="12" s="1"/>
  <c r="X438" i="12"/>
  <c r="AB438" i="12" s="1"/>
  <c r="F215" i="8"/>
  <c r="S174" i="12"/>
  <c r="G215" i="8"/>
  <c r="T174" i="12"/>
  <c r="AD174" i="12" s="1"/>
  <c r="R17" i="3"/>
  <c r="E436" i="8"/>
  <c r="P344" i="8"/>
  <c r="P281" i="8"/>
  <c r="E408" i="8"/>
  <c r="U469" i="12"/>
  <c r="Y469" i="12" s="1"/>
  <c r="N510" i="8"/>
  <c r="L510" i="8"/>
  <c r="V469" i="12"/>
  <c r="Z469" i="12" s="1"/>
  <c r="M186" i="8"/>
  <c r="J353" i="8"/>
  <c r="R312" i="12"/>
  <c r="W502" i="12"/>
  <c r="AA502" i="12" s="1"/>
  <c r="Q543" i="8"/>
  <c r="O543" i="8"/>
  <c r="X502" i="12"/>
  <c r="AB502" i="12" s="1"/>
  <c r="K109" i="8"/>
  <c r="AK132" i="12"/>
  <c r="AM132" i="12" s="1"/>
  <c r="AL132" i="12"/>
  <c r="AN132" i="12" s="1"/>
  <c r="S173" i="8"/>
  <c r="P455" i="8"/>
  <c r="E492" i="8"/>
  <c r="K118" i="8"/>
  <c r="I542" i="8"/>
  <c r="C452" i="8"/>
  <c r="AH203" i="12"/>
  <c r="AJ203" i="12" s="1"/>
  <c r="AG203" i="12"/>
  <c r="AI203" i="12" s="1"/>
  <c r="R244" i="8"/>
  <c r="J201" i="8"/>
  <c r="R160" i="12"/>
  <c r="X78" i="3"/>
  <c r="AB78" i="3" s="1"/>
  <c r="W78" i="3"/>
  <c r="AA78" i="3" s="1"/>
  <c r="U444" i="12"/>
  <c r="Y444" i="12" s="1"/>
  <c r="N485" i="8"/>
  <c r="L485" i="8"/>
  <c r="V444" i="12"/>
  <c r="Z444" i="12" s="1"/>
  <c r="N469" i="8"/>
  <c r="V428" i="12"/>
  <c r="Z428" i="12" s="1"/>
  <c r="L469" i="8"/>
  <c r="U428" i="12"/>
  <c r="Y428" i="12" s="1"/>
  <c r="T431" i="12"/>
  <c r="AD431" i="12" s="1"/>
  <c r="F472" i="8"/>
  <c r="G472" i="8"/>
  <c r="S431" i="12"/>
  <c r="AC431" i="12" s="1"/>
  <c r="T19" i="14"/>
  <c r="AD19" i="14" s="1"/>
  <c r="S19" i="14"/>
  <c r="R437" i="8"/>
  <c r="AH396" i="12"/>
  <c r="AJ396" i="12" s="1"/>
  <c r="AG396" i="12"/>
  <c r="I249" i="8"/>
  <c r="T31" i="13"/>
  <c r="AD31" i="13" s="1"/>
  <c r="S31" i="13"/>
  <c r="AH20" i="16"/>
  <c r="AJ20" i="16" s="1"/>
  <c r="AG20" i="16"/>
  <c r="K231" i="8"/>
  <c r="D104" i="8"/>
  <c r="I451" i="8"/>
  <c r="T148" i="12"/>
  <c r="AD148" i="12" s="1"/>
  <c r="F189" i="8"/>
  <c r="G189" i="8"/>
  <c r="S148" i="12"/>
  <c r="R485" i="8"/>
  <c r="AH444" i="12"/>
  <c r="AJ444" i="12" s="1"/>
  <c r="AG444" i="12"/>
  <c r="AI444" i="12" s="1"/>
  <c r="T483" i="12"/>
  <c r="AD483" i="12" s="1"/>
  <c r="F524" i="8"/>
  <c r="G524" i="8"/>
  <c r="S483" i="12"/>
  <c r="AC483" i="12" s="1"/>
  <c r="AK238" i="12"/>
  <c r="AM238" i="12" s="1"/>
  <c r="AL238" i="12"/>
  <c r="AN238" i="12" s="1"/>
  <c r="S279" i="8"/>
  <c r="S497" i="8"/>
  <c r="AL456" i="12"/>
  <c r="AN456" i="12" s="1"/>
  <c r="AK456" i="12"/>
  <c r="AM456" i="12" s="1"/>
  <c r="V88" i="12"/>
  <c r="Z88" i="12" s="1"/>
  <c r="N129" i="8"/>
  <c r="L129" i="8"/>
  <c r="U88" i="12"/>
  <c r="Y88" i="12" s="1"/>
  <c r="S33" i="15"/>
  <c r="T33" i="15"/>
  <c r="AD33" i="15" s="1"/>
  <c r="T33" i="13"/>
  <c r="AD33" i="13" s="1"/>
  <c r="S33" i="13"/>
  <c r="R58" i="15"/>
  <c r="AG57" i="15"/>
  <c r="AH57" i="15"/>
  <c r="AJ57" i="15" s="1"/>
  <c r="I328" i="8"/>
  <c r="AK501" i="12"/>
  <c r="AM501" i="12" s="1"/>
  <c r="S542" i="8"/>
  <c r="AL501" i="12"/>
  <c r="AN501" i="12" s="1"/>
  <c r="U118" i="12"/>
  <c r="Y118" i="12" s="1"/>
  <c r="V118" i="12"/>
  <c r="Z118" i="12" s="1"/>
  <c r="L159" i="8"/>
  <c r="N159" i="8"/>
  <c r="K441" i="8"/>
  <c r="J384" i="8"/>
  <c r="R343" i="12"/>
  <c r="D490" i="8"/>
  <c r="K126" i="8"/>
  <c r="J137" i="8"/>
  <c r="R96" i="12"/>
  <c r="U425" i="12"/>
  <c r="Y425" i="12" s="1"/>
  <c r="L466" i="8"/>
  <c r="V425" i="12"/>
  <c r="Z425" i="12" s="1"/>
  <c r="N466" i="8"/>
  <c r="G288" i="8"/>
  <c r="S247" i="12"/>
  <c r="AC247" i="12" s="1"/>
  <c r="F288" i="8"/>
  <c r="T247" i="12"/>
  <c r="AD247" i="12" s="1"/>
  <c r="R9" i="3"/>
  <c r="AK30" i="3"/>
  <c r="AM30" i="3" s="1"/>
  <c r="AL30" i="3"/>
  <c r="AN30" i="3" s="1"/>
  <c r="I267" i="8"/>
  <c r="AG457" i="12"/>
  <c r="AI457" i="12" s="1"/>
  <c r="R498" i="8"/>
  <c r="AH457" i="12"/>
  <c r="AJ457" i="12" s="1"/>
  <c r="T95" i="3"/>
  <c r="AD95" i="3" s="1"/>
  <c r="S95" i="3"/>
  <c r="AC95" i="3" s="1"/>
  <c r="E99" i="8"/>
  <c r="N522" i="8"/>
  <c r="L522" i="8"/>
  <c r="U481" i="12"/>
  <c r="V481" i="12"/>
  <c r="Z481" i="12" s="1"/>
  <c r="K544" i="8"/>
  <c r="T12" i="15"/>
  <c r="AD12" i="15" s="1"/>
  <c r="S12" i="15"/>
  <c r="I395" i="8"/>
  <c r="AH150" i="12"/>
  <c r="AJ150" i="12" s="1"/>
  <c r="AG150" i="12"/>
  <c r="R191" i="8"/>
  <c r="T200" i="12"/>
  <c r="AD200" i="12" s="1"/>
  <c r="F241" i="8"/>
  <c r="S200" i="12"/>
  <c r="G241" i="8"/>
  <c r="K545" i="8"/>
  <c r="F87" i="8"/>
  <c r="T46" i="12"/>
  <c r="AD46" i="12" s="1"/>
  <c r="G87" i="8"/>
  <c r="S46" i="12"/>
  <c r="AC46" i="12" s="1"/>
  <c r="E245" i="8"/>
  <c r="S199" i="12"/>
  <c r="AC199" i="12" s="1"/>
  <c r="G240" i="8"/>
  <c r="T199" i="12"/>
  <c r="AD199" i="12" s="1"/>
  <c r="F240" i="8"/>
  <c r="P410" i="8"/>
  <c r="S75" i="8"/>
  <c r="AL34" i="12"/>
  <c r="AN34" i="12" s="1"/>
  <c r="AK34" i="12"/>
  <c r="AM34" i="12" s="1"/>
  <c r="J180" i="8"/>
  <c r="R139" i="12"/>
  <c r="P54" i="8"/>
  <c r="S455" i="8"/>
  <c r="AK414" i="12"/>
  <c r="AM414" i="12" s="1"/>
  <c r="AL414" i="12"/>
  <c r="AN414" i="12" s="1"/>
  <c r="Q54" i="8"/>
  <c r="W13" i="12"/>
  <c r="X13" i="12"/>
  <c r="AB13" i="12" s="1"/>
  <c r="O54" i="8"/>
  <c r="AK250" i="12"/>
  <c r="AM250" i="12" s="1"/>
  <c r="AL250" i="12"/>
  <c r="AN250" i="12" s="1"/>
  <c r="S291" i="8"/>
  <c r="T75" i="3"/>
  <c r="AD75" i="3" s="1"/>
  <c r="S75" i="3"/>
  <c r="AC75" i="3" s="1"/>
  <c r="M232" i="8"/>
  <c r="K468" i="8"/>
  <c r="C407" i="8"/>
  <c r="V73" i="15"/>
  <c r="Z73" i="15" s="1"/>
  <c r="U73" i="15"/>
  <c r="Y73" i="15" s="1"/>
  <c r="O461" i="8"/>
  <c r="W420" i="12"/>
  <c r="AA420" i="12" s="1"/>
  <c r="Q461" i="8"/>
  <c r="X420" i="12"/>
  <c r="M85" i="8"/>
  <c r="AG13" i="15"/>
  <c r="AH13" i="15"/>
  <c r="AJ13" i="15" s="1"/>
  <c r="S40" i="15"/>
  <c r="T40" i="15"/>
  <c r="AD40" i="15" s="1"/>
  <c r="D373" i="8"/>
  <c r="N128" i="8"/>
  <c r="L128" i="8"/>
  <c r="V87" i="12"/>
  <c r="Z87" i="12" s="1"/>
  <c r="U87" i="12"/>
  <c r="Y87" i="12" s="1"/>
  <c r="D117" i="8"/>
  <c r="E216" i="8"/>
  <c r="AG36" i="12"/>
  <c r="AI36" i="12" s="1"/>
  <c r="AH36" i="12"/>
  <c r="AJ36" i="12" s="1"/>
  <c r="R77" i="8"/>
  <c r="W320" i="12"/>
  <c r="Q361" i="8"/>
  <c r="X320" i="12"/>
  <c r="AB320" i="12" s="1"/>
  <c r="O361" i="8"/>
  <c r="U105" i="15"/>
  <c r="Y105" i="15" s="1"/>
  <c r="V105" i="15"/>
  <c r="Z105" i="15" s="1"/>
  <c r="AK20" i="15"/>
  <c r="AM20" i="15" s="1"/>
  <c r="AL20" i="15"/>
  <c r="AN20" i="15" s="1"/>
  <c r="AL426" i="12"/>
  <c r="AN426" i="12" s="1"/>
  <c r="AK426" i="12"/>
  <c r="AM426" i="12" s="1"/>
  <c r="S467" i="8"/>
  <c r="H310" i="8"/>
  <c r="M477" i="8"/>
  <c r="K133" i="8"/>
  <c r="U41" i="14"/>
  <c r="Y41" i="14" s="1"/>
  <c r="V41" i="14"/>
  <c r="Z41" i="14" s="1"/>
  <c r="H117" i="8"/>
  <c r="C134" i="8"/>
  <c r="X21" i="13"/>
  <c r="AB21" i="13" s="1"/>
  <c r="W21" i="13"/>
  <c r="H417" i="8"/>
  <c r="U15" i="14"/>
  <c r="Y15" i="14" s="1"/>
  <c r="V15" i="14"/>
  <c r="Z15" i="14" s="1"/>
  <c r="N441" i="8"/>
  <c r="V400" i="12"/>
  <c r="Z400" i="12" s="1"/>
  <c r="L441" i="8"/>
  <c r="U400" i="12"/>
  <c r="H429" i="8"/>
  <c r="I491" i="8"/>
  <c r="D81" i="8"/>
  <c r="I161" i="8"/>
  <c r="W136" i="12"/>
  <c r="AA136" i="12" s="1"/>
  <c r="O177" i="8"/>
  <c r="Q177" i="8"/>
  <c r="X136" i="12"/>
  <c r="C281" i="8"/>
  <c r="H336" i="8"/>
  <c r="U379" i="12"/>
  <c r="N420" i="8"/>
  <c r="V379" i="12"/>
  <c r="Z379" i="12" s="1"/>
  <c r="L420" i="8"/>
  <c r="R389" i="12"/>
  <c r="J430" i="8"/>
  <c r="R416" i="8"/>
  <c r="AH375" i="12"/>
  <c r="AJ375" i="12" s="1"/>
  <c r="AG375" i="12"/>
  <c r="AI375" i="12" s="1"/>
  <c r="Q392" i="8"/>
  <c r="W351" i="12"/>
  <c r="AA351" i="12" s="1"/>
  <c r="O392" i="8"/>
  <c r="X351" i="12"/>
  <c r="AB351" i="12" s="1"/>
  <c r="J207" i="8"/>
  <c r="R166" i="12"/>
  <c r="T17" i="14"/>
  <c r="AD17" i="14" s="1"/>
  <c r="S17" i="14"/>
  <c r="X398" i="12"/>
  <c r="O439" i="8"/>
  <c r="Q439" i="8"/>
  <c r="W398" i="12"/>
  <c r="AA398" i="12" s="1"/>
  <c r="W17" i="15"/>
  <c r="X17" i="15"/>
  <c r="AB17" i="15" s="1"/>
  <c r="I479" i="8"/>
  <c r="H352" i="8"/>
  <c r="I82" i="8"/>
  <c r="U187" i="12"/>
  <c r="Y187" i="12" s="1"/>
  <c r="N228" i="8"/>
  <c r="V187" i="12"/>
  <c r="L228" i="8"/>
  <c r="S56" i="12"/>
  <c r="AC56" i="12" s="1"/>
  <c r="T56" i="12"/>
  <c r="AD56" i="12" s="1"/>
  <c r="F97" i="8"/>
  <c r="G97" i="8"/>
  <c r="F62" i="8"/>
  <c r="S21" i="12"/>
  <c r="AC21" i="12" s="1"/>
  <c r="G62" i="8"/>
  <c r="T21" i="12"/>
  <c r="AD21" i="12" s="1"/>
  <c r="AL118" i="12"/>
  <c r="AN118" i="12" s="1"/>
  <c r="S159" i="8"/>
  <c r="AK118" i="12"/>
  <c r="AM118" i="12" s="1"/>
  <c r="AL262" i="12"/>
  <c r="AN262" i="12" s="1"/>
  <c r="S303" i="8"/>
  <c r="AK262" i="12"/>
  <c r="AM262" i="12" s="1"/>
  <c r="AL104" i="3"/>
  <c r="AN104" i="3" s="1"/>
  <c r="AK104" i="3"/>
  <c r="AM104" i="3" s="1"/>
  <c r="AK347" i="12"/>
  <c r="AM347" i="12" s="1"/>
  <c r="S388" i="8"/>
  <c r="AL347" i="12"/>
  <c r="AN347" i="12" s="1"/>
  <c r="X456" i="12"/>
  <c r="AB456" i="12" s="1"/>
  <c r="Q497" i="8"/>
  <c r="W456" i="12"/>
  <c r="O497" i="8"/>
  <c r="C531" i="8"/>
  <c r="D73" i="8"/>
  <c r="R103" i="3"/>
  <c r="Q154" i="8"/>
  <c r="W113" i="12"/>
  <c r="AA113" i="12" s="1"/>
  <c r="O154" i="8"/>
  <c r="X113" i="12"/>
  <c r="W470" i="12"/>
  <c r="AA470" i="12" s="1"/>
  <c r="Q511" i="8"/>
  <c r="O511" i="8"/>
  <c r="X470" i="12"/>
  <c r="V8" i="15"/>
  <c r="Z8" i="15" s="1"/>
  <c r="U8" i="15"/>
  <c r="Y8" i="15" s="1"/>
  <c r="L449" i="8"/>
  <c r="N449" i="8"/>
  <c r="U408" i="12"/>
  <c r="Y408" i="12" s="1"/>
  <c r="V408" i="12"/>
  <c r="Z408" i="12" s="1"/>
  <c r="S22" i="13"/>
  <c r="AC22" i="13" s="1"/>
  <c r="T22" i="13"/>
  <c r="AD22" i="13" s="1"/>
  <c r="AK98" i="12"/>
  <c r="AM98" i="12" s="1"/>
  <c r="AL98" i="12"/>
  <c r="AN98" i="12" s="1"/>
  <c r="S139" i="8"/>
  <c r="P482" i="8"/>
  <c r="U33" i="15"/>
  <c r="Y33" i="15" s="1"/>
  <c r="V33" i="15"/>
  <c r="Z33" i="15" s="1"/>
  <c r="M486" i="8"/>
  <c r="AL33" i="12"/>
  <c r="AN33" i="12" s="1"/>
  <c r="AK33" i="12"/>
  <c r="AM33" i="12" s="1"/>
  <c r="S74" i="8"/>
  <c r="S242" i="8"/>
  <c r="AK201" i="12"/>
  <c r="AM201" i="12" s="1"/>
  <c r="AL201" i="12"/>
  <c r="AN201" i="12" s="1"/>
  <c r="M335" i="8"/>
  <c r="AG96" i="15"/>
  <c r="AH96" i="15"/>
  <c r="AJ96" i="15" s="1"/>
  <c r="AH38" i="14"/>
  <c r="AJ38" i="14" s="1"/>
  <c r="AG38" i="14"/>
  <c r="P108" i="8"/>
  <c r="I527" i="8"/>
  <c r="K508" i="8"/>
  <c r="E367" i="8"/>
  <c r="R35" i="3"/>
  <c r="AL38" i="15"/>
  <c r="AN38" i="15" s="1"/>
  <c r="AK38" i="15"/>
  <c r="AM38" i="15" s="1"/>
  <c r="K528" i="8"/>
  <c r="R288" i="8"/>
  <c r="AG247" i="12"/>
  <c r="AI247" i="12" s="1"/>
  <c r="AH247" i="12"/>
  <c r="AJ247" i="12" s="1"/>
  <c r="H208" i="8"/>
  <c r="I415" i="8"/>
  <c r="J283" i="8"/>
  <c r="R242" i="12"/>
  <c r="R49" i="15"/>
  <c r="N134" i="8"/>
  <c r="L134" i="8"/>
  <c r="U93" i="12"/>
  <c r="Y93" i="12" s="1"/>
  <c r="V93" i="12"/>
  <c r="Z93" i="12" s="1"/>
  <c r="C204" i="8"/>
  <c r="M348" i="8"/>
  <c r="E132" i="8"/>
  <c r="D241" i="8"/>
  <c r="J72" i="8"/>
  <c r="R31" i="12"/>
  <c r="H54" i="8"/>
  <c r="D531" i="8"/>
  <c r="X47" i="3"/>
  <c r="AB47" i="3" s="1"/>
  <c r="W47" i="3"/>
  <c r="AA47" i="3" s="1"/>
  <c r="AH56" i="3"/>
  <c r="AJ56" i="3" s="1"/>
  <c r="AG56" i="3"/>
  <c r="AG67" i="3"/>
  <c r="AI67" i="3" s="1"/>
  <c r="AH67" i="3"/>
  <c r="AJ67" i="3" s="1"/>
  <c r="AH35" i="13"/>
  <c r="AJ35" i="13" s="1"/>
  <c r="AG35" i="13"/>
  <c r="D303" i="8"/>
  <c r="C287" i="8"/>
  <c r="P234" i="8"/>
  <c r="V25" i="13"/>
  <c r="Z25" i="13" s="1"/>
  <c r="U25" i="13"/>
  <c r="Y25" i="13" s="1"/>
  <c r="E155" i="8"/>
  <c r="AH394" i="12"/>
  <c r="AJ394" i="12" s="1"/>
  <c r="R435" i="8"/>
  <c r="AG394" i="12"/>
  <c r="AI394" i="12" s="1"/>
  <c r="E397" i="8"/>
  <c r="Q399" i="8"/>
  <c r="O399" i="8"/>
  <c r="W358" i="12"/>
  <c r="X358" i="12"/>
  <c r="AB358" i="12" s="1"/>
  <c r="P94" i="8"/>
  <c r="E137" i="8"/>
  <c r="M76" i="8"/>
  <c r="J335" i="8"/>
  <c r="R294" i="12"/>
  <c r="M97" i="8"/>
  <c r="P313" i="8"/>
  <c r="S101" i="3"/>
  <c r="AC101" i="3" s="1"/>
  <c r="T101" i="3"/>
  <c r="AD101" i="3" s="1"/>
  <c r="D51" i="8"/>
  <c r="P314" i="8"/>
  <c r="K352" i="8"/>
  <c r="M354" i="8"/>
  <c r="C334" i="8"/>
  <c r="R60" i="15"/>
  <c r="T130" i="12"/>
  <c r="AD130" i="12" s="1"/>
  <c r="F171" i="8"/>
  <c r="S130" i="12"/>
  <c r="AC130" i="12" s="1"/>
  <c r="G171" i="8"/>
  <c r="W30" i="14"/>
  <c r="AA30" i="14" s="1"/>
  <c r="X30" i="14"/>
  <c r="O155" i="8"/>
  <c r="W114" i="12"/>
  <c r="AA114" i="12" s="1"/>
  <c r="Q155" i="8"/>
  <c r="X114" i="12"/>
  <c r="AB114" i="12" s="1"/>
  <c r="K88" i="8"/>
  <c r="AL254" i="12"/>
  <c r="AN254" i="12" s="1"/>
  <c r="AK254" i="12"/>
  <c r="AM254" i="12" s="1"/>
  <c r="S295" i="8"/>
  <c r="P62" i="8"/>
  <c r="H375" i="8"/>
  <c r="C369" i="8"/>
  <c r="R92" i="15"/>
  <c r="C179" i="8"/>
  <c r="T76" i="15"/>
  <c r="AD76" i="15" s="1"/>
  <c r="S76" i="15"/>
  <c r="R22" i="13"/>
  <c r="T23" i="15"/>
  <c r="AD23" i="15" s="1"/>
  <c r="S23" i="15"/>
  <c r="U91" i="15"/>
  <c r="Y91" i="15" s="1"/>
  <c r="V91" i="15"/>
  <c r="Z91" i="15" s="1"/>
  <c r="V37" i="14"/>
  <c r="Z37" i="14" s="1"/>
  <c r="U37" i="14"/>
  <c r="Y37" i="14" s="1"/>
  <c r="H121" i="8"/>
  <c r="V503" i="12"/>
  <c r="Z503" i="12" s="1"/>
  <c r="N544" i="8"/>
  <c r="U503" i="12"/>
  <c r="Y503" i="12" s="1"/>
  <c r="L544" i="8"/>
  <c r="S52" i="15"/>
  <c r="AC52" i="15" s="1"/>
  <c r="T52" i="15"/>
  <c r="AD52" i="15" s="1"/>
  <c r="E550" i="8"/>
  <c r="AH11" i="3"/>
  <c r="AJ11" i="3" s="1"/>
  <c r="AG11" i="3"/>
  <c r="AI11" i="3" s="1"/>
  <c r="P262" i="8"/>
  <c r="M138" i="8"/>
  <c r="AG424" i="12"/>
  <c r="AH424" i="12"/>
  <c r="AJ424" i="12" s="1"/>
  <c r="R465" i="8"/>
  <c r="K456" i="8"/>
  <c r="K517" i="8"/>
  <c r="P394" i="8"/>
  <c r="E185" i="8"/>
  <c r="S62" i="3"/>
  <c r="AC62" i="3" s="1"/>
  <c r="T62" i="3"/>
  <c r="AD62" i="3" s="1"/>
  <c r="U232" i="12"/>
  <c r="Y232" i="12" s="1"/>
  <c r="N273" i="8"/>
  <c r="V232" i="12"/>
  <c r="Z232" i="12" s="1"/>
  <c r="L273" i="8"/>
  <c r="AG240" i="12"/>
  <c r="R281" i="8"/>
  <c r="AH240" i="12"/>
  <c r="AJ240" i="12" s="1"/>
  <c r="T272" i="12"/>
  <c r="AD272" i="12" s="1"/>
  <c r="S272" i="12"/>
  <c r="AC272" i="12" s="1"/>
  <c r="G313" i="8"/>
  <c r="F313" i="8"/>
  <c r="M224" i="8"/>
  <c r="O264" i="8"/>
  <c r="Q264" i="8"/>
  <c r="W223" i="12"/>
  <c r="AA223" i="12" s="1"/>
  <c r="X223" i="12"/>
  <c r="R365" i="12"/>
  <c r="J406" i="8"/>
  <c r="K449" i="8"/>
  <c r="AL38" i="14"/>
  <c r="AN38" i="14" s="1"/>
  <c r="AK38" i="14"/>
  <c r="AM38" i="14" s="1"/>
  <c r="I487" i="8"/>
  <c r="C384" i="8"/>
  <c r="P169" i="8"/>
  <c r="E469" i="8"/>
  <c r="R68" i="3"/>
  <c r="R411" i="8"/>
  <c r="AH370" i="12"/>
  <c r="AJ370" i="12" s="1"/>
  <c r="AG370" i="12"/>
  <c r="K392" i="8"/>
  <c r="AL57" i="12"/>
  <c r="AN57" i="12" s="1"/>
  <c r="S98" i="8"/>
  <c r="AK57" i="12"/>
  <c r="AM57" i="12" s="1"/>
  <c r="D243" i="8"/>
  <c r="E470" i="8"/>
  <c r="F309" i="8"/>
  <c r="T268" i="12"/>
  <c r="AD268" i="12" s="1"/>
  <c r="S268" i="12"/>
  <c r="AC268" i="12" s="1"/>
  <c r="G309" i="8"/>
  <c r="T49" i="3"/>
  <c r="AD49" i="3" s="1"/>
  <c r="S49" i="3"/>
  <c r="AC49" i="3" s="1"/>
  <c r="O445" i="8"/>
  <c r="Q445" i="8"/>
  <c r="X404" i="12"/>
  <c r="AB404" i="12" s="1"/>
  <c r="W404" i="12"/>
  <c r="K539" i="8"/>
  <c r="E57" i="8"/>
  <c r="X490" i="12"/>
  <c r="W490" i="12"/>
  <c r="AA490" i="12" s="1"/>
  <c r="Q531" i="8"/>
  <c r="O531" i="8"/>
  <c r="R510" i="8"/>
  <c r="AH469" i="12"/>
  <c r="AJ469" i="12" s="1"/>
  <c r="AG469" i="12"/>
  <c r="C108" i="8"/>
  <c r="K321" i="8"/>
  <c r="P350" i="8"/>
  <c r="AK272" i="12"/>
  <c r="AM272" i="12" s="1"/>
  <c r="AL272" i="12"/>
  <c r="AN272" i="12" s="1"/>
  <c r="S313" i="8"/>
  <c r="L357" i="8"/>
  <c r="V316" i="12"/>
  <c r="Z316" i="12" s="1"/>
  <c r="U316" i="12"/>
  <c r="Y316" i="12" s="1"/>
  <c r="N357" i="8"/>
  <c r="S103" i="12"/>
  <c r="AC103" i="12" s="1"/>
  <c r="F144" i="8"/>
  <c r="G144" i="8"/>
  <c r="T103" i="12"/>
  <c r="AD103" i="12" s="1"/>
  <c r="V310" i="12"/>
  <c r="Z310" i="12" s="1"/>
  <c r="N351" i="8"/>
  <c r="L351" i="8"/>
  <c r="U310" i="12"/>
  <c r="Y310" i="12" s="1"/>
  <c r="F441" i="8"/>
  <c r="T400" i="12"/>
  <c r="AD400" i="12" s="1"/>
  <c r="G441" i="8"/>
  <c r="S400" i="12"/>
  <c r="AC400" i="12" s="1"/>
  <c r="C337" i="8"/>
  <c r="H510" i="8"/>
  <c r="T211" i="12"/>
  <c r="AD211" i="12" s="1"/>
  <c r="F252" i="8"/>
  <c r="S211" i="12"/>
  <c r="G252" i="8"/>
  <c r="K338" i="8"/>
  <c r="H424" i="8"/>
  <c r="L58" i="8"/>
  <c r="U17" i="12"/>
  <c r="Y17" i="12" s="1"/>
  <c r="N58" i="8"/>
  <c r="V17" i="12"/>
  <c r="Z17" i="12" s="1"/>
  <c r="J350" i="8"/>
  <c r="R309" i="12"/>
  <c r="I397" i="8"/>
  <c r="K275" i="8"/>
  <c r="V357" i="12"/>
  <c r="Z357" i="12" s="1"/>
  <c r="U357" i="12"/>
  <c r="Y357" i="12" s="1"/>
  <c r="N398" i="8"/>
  <c r="L398" i="8"/>
  <c r="AH7" i="3"/>
  <c r="AJ7" i="3" s="1"/>
  <c r="AG7" i="3"/>
  <c r="D348" i="8"/>
  <c r="S24" i="14"/>
  <c r="T24" i="14"/>
  <c r="AD24" i="14" s="1"/>
  <c r="H528" i="8"/>
  <c r="I220" i="8"/>
  <c r="W35" i="3"/>
  <c r="AA35" i="3" s="1"/>
  <c r="X35" i="3"/>
  <c r="AB35" i="3" s="1"/>
  <c r="M368" i="8"/>
  <c r="D123" i="8"/>
  <c r="AK415" i="12"/>
  <c r="AM415" i="12" s="1"/>
  <c r="AL415" i="12"/>
  <c r="AN415" i="12" s="1"/>
  <c r="S456" i="8"/>
  <c r="AG13" i="13"/>
  <c r="AH13" i="13"/>
  <c r="AJ13" i="13" s="1"/>
  <c r="H301" i="8"/>
  <c r="F253" i="8"/>
  <c r="T212" i="12"/>
  <c r="AD212" i="12" s="1"/>
  <c r="S212" i="12"/>
  <c r="AC212" i="12" s="1"/>
  <c r="G253" i="8"/>
  <c r="AK195" i="12"/>
  <c r="AM195" i="12" s="1"/>
  <c r="AL195" i="12"/>
  <c r="AN195" i="12" s="1"/>
  <c r="S236" i="8"/>
  <c r="M374" i="8"/>
  <c r="M151" i="8"/>
  <c r="R10" i="13"/>
  <c r="R155" i="12"/>
  <c r="J196" i="8"/>
  <c r="AG320" i="12"/>
  <c r="R361" i="8"/>
  <c r="AH320" i="12"/>
  <c r="AJ320" i="12" s="1"/>
  <c r="K355" i="8"/>
  <c r="I108" i="8"/>
  <c r="I350" i="8"/>
  <c r="M108" i="8"/>
  <c r="U46" i="3"/>
  <c r="Y46" i="3" s="1"/>
  <c r="V46" i="3"/>
  <c r="Z46" i="3" s="1"/>
  <c r="R493" i="12"/>
  <c r="J534" i="8"/>
  <c r="AG459" i="12"/>
  <c r="AI459" i="12" s="1"/>
  <c r="AH459" i="12"/>
  <c r="AJ459" i="12" s="1"/>
  <c r="R500" i="8"/>
  <c r="AL13" i="3"/>
  <c r="AN13" i="3" s="1"/>
  <c r="AK13" i="3"/>
  <c r="AM13" i="3" s="1"/>
  <c r="C241" i="8"/>
  <c r="K130" i="8"/>
  <c r="U39" i="3"/>
  <c r="Y39" i="3" s="1"/>
  <c r="V39" i="3"/>
  <c r="Z39" i="3" s="1"/>
  <c r="V95" i="3"/>
  <c r="Z95" i="3" s="1"/>
  <c r="U95" i="3"/>
  <c r="Y95" i="3" s="1"/>
  <c r="H529" i="8"/>
  <c r="S12" i="3"/>
  <c r="T12" i="3"/>
  <c r="AD12" i="3" s="1"/>
  <c r="K181" i="8"/>
  <c r="J441" i="8"/>
  <c r="R400" i="12"/>
  <c r="H537" i="8"/>
  <c r="G130" i="8"/>
  <c r="S89" i="12"/>
  <c r="T89" i="12"/>
  <c r="AD89" i="12" s="1"/>
  <c r="F130" i="8"/>
  <c r="C484" i="8"/>
  <c r="K155" i="8"/>
  <c r="X386" i="12"/>
  <c r="AB386" i="12" s="1"/>
  <c r="W386" i="12"/>
  <c r="AA386" i="12" s="1"/>
  <c r="O427" i="8"/>
  <c r="Q427" i="8"/>
  <c r="D223" i="8"/>
  <c r="L315" i="8"/>
  <c r="N315" i="8"/>
  <c r="V274" i="12"/>
  <c r="Z274" i="12" s="1"/>
  <c r="U274" i="12"/>
  <c r="Y274" i="12" s="1"/>
  <c r="W47" i="15"/>
  <c r="AA47" i="15" s="1"/>
  <c r="X47" i="15"/>
  <c r="S66" i="3"/>
  <c r="T66" i="3"/>
  <c r="AD66" i="3" s="1"/>
  <c r="H419" i="8"/>
  <c r="AK103" i="3"/>
  <c r="AM103" i="3" s="1"/>
  <c r="AL103" i="3"/>
  <c r="AN103" i="3" s="1"/>
  <c r="G375" i="8"/>
  <c r="S334" i="12"/>
  <c r="T334" i="12"/>
  <c r="AD334" i="12" s="1"/>
  <c r="F375" i="8"/>
  <c r="AK77" i="12"/>
  <c r="AM77" i="12" s="1"/>
  <c r="AL77" i="12"/>
  <c r="AN77" i="12" s="1"/>
  <c r="S118" i="8"/>
  <c r="C124" i="8"/>
  <c r="T69" i="3"/>
  <c r="AD69" i="3" s="1"/>
  <c r="S69" i="3"/>
  <c r="E318" i="8"/>
  <c r="AL91" i="3"/>
  <c r="AN91" i="3" s="1"/>
  <c r="AK91" i="3"/>
  <c r="AM91" i="3" s="1"/>
  <c r="X159" i="12"/>
  <c r="O200" i="8"/>
  <c r="Q200" i="8"/>
  <c r="W159" i="12"/>
  <c r="AA159" i="12" s="1"/>
  <c r="P224" i="8"/>
  <c r="V88" i="3"/>
  <c r="Z88" i="3" s="1"/>
  <c r="U88" i="3"/>
  <c r="Y88" i="3" s="1"/>
  <c r="J109" i="8"/>
  <c r="R68" i="12"/>
  <c r="G100" i="8"/>
  <c r="F100" i="8"/>
  <c r="S59" i="12"/>
  <c r="T59" i="12"/>
  <c r="AD59" i="12" s="1"/>
  <c r="U23" i="13"/>
  <c r="Y23" i="13" s="1"/>
  <c r="V23" i="13"/>
  <c r="Z23" i="13" s="1"/>
  <c r="K149" i="8"/>
  <c r="X75" i="12"/>
  <c r="O116" i="8"/>
  <c r="Q116" i="8"/>
  <c r="W75" i="12"/>
  <c r="AA75" i="12" s="1"/>
  <c r="K477" i="8"/>
  <c r="R424" i="12"/>
  <c r="J465" i="8"/>
  <c r="U69" i="3"/>
  <c r="V69" i="3"/>
  <c r="Z69" i="3" s="1"/>
  <c r="R61" i="15"/>
  <c r="H163" i="8"/>
  <c r="N524" i="8"/>
  <c r="V483" i="12"/>
  <c r="Z483" i="12" s="1"/>
  <c r="L524" i="8"/>
  <c r="U483" i="12"/>
  <c r="J296" i="8"/>
  <c r="R255" i="12"/>
  <c r="C280" i="8"/>
  <c r="N319" i="8"/>
  <c r="V278" i="12"/>
  <c r="Z278" i="12" s="1"/>
  <c r="U278" i="12"/>
  <c r="Y278" i="12" s="1"/>
  <c r="L319" i="8"/>
  <c r="P450" i="8"/>
  <c r="P414" i="8"/>
  <c r="J505" i="8"/>
  <c r="R464" i="12"/>
  <c r="S246" i="8"/>
  <c r="AL205" i="12"/>
  <c r="AN205" i="12" s="1"/>
  <c r="AK205" i="12"/>
  <c r="AM205" i="12" s="1"/>
  <c r="C446" i="8"/>
  <c r="AH26" i="13"/>
  <c r="AJ26" i="13" s="1"/>
  <c r="AG26" i="13"/>
  <c r="T410" i="12"/>
  <c r="AD410" i="12" s="1"/>
  <c r="G451" i="8"/>
  <c r="F451" i="8"/>
  <c r="S410" i="12"/>
  <c r="AC410" i="12" s="1"/>
  <c r="Q534" i="8"/>
  <c r="O534" i="8"/>
  <c r="W493" i="12"/>
  <c r="AA493" i="12" s="1"/>
  <c r="X493" i="12"/>
  <c r="AB493" i="12" s="1"/>
  <c r="T16" i="13"/>
  <c r="AD16" i="13" s="1"/>
  <c r="S16" i="13"/>
  <c r="AC16" i="13" s="1"/>
  <c r="E116" i="8"/>
  <c r="P196" i="8"/>
  <c r="AG43" i="3"/>
  <c r="AH43" i="3"/>
  <c r="AJ43" i="3" s="1"/>
  <c r="P534" i="8"/>
  <c r="U323" i="12"/>
  <c r="Y323" i="12" s="1"/>
  <c r="N364" i="8"/>
  <c r="L364" i="8"/>
  <c r="V323" i="12"/>
  <c r="Z323" i="12" s="1"/>
  <c r="W106" i="3"/>
  <c r="AA106" i="3" s="1"/>
  <c r="X106" i="3"/>
  <c r="AB106" i="3" s="1"/>
  <c r="P187" i="8"/>
  <c r="T406" i="12"/>
  <c r="AD406" i="12" s="1"/>
  <c r="F447" i="8"/>
  <c r="G447" i="8"/>
  <c r="S406" i="12"/>
  <c r="AC406" i="12" s="1"/>
  <c r="P289" i="8"/>
  <c r="S28" i="14"/>
  <c r="T28" i="14"/>
  <c r="AD28" i="14" s="1"/>
  <c r="K475" i="8"/>
  <c r="AH55" i="15"/>
  <c r="AJ55" i="15" s="1"/>
  <c r="AG55" i="15"/>
  <c r="K241" i="8"/>
  <c r="M479" i="8"/>
  <c r="F352" i="8"/>
  <c r="S311" i="12"/>
  <c r="T311" i="12"/>
  <c r="AD311" i="12" s="1"/>
  <c r="G352" i="8"/>
  <c r="F304" i="8"/>
  <c r="T263" i="12"/>
  <c r="AD263" i="12" s="1"/>
  <c r="S263" i="12"/>
  <c r="AC263" i="12" s="1"/>
  <c r="G304" i="8"/>
  <c r="X17" i="14"/>
  <c r="AB17" i="14" s="1"/>
  <c r="W17" i="14"/>
  <c r="AA17" i="14" s="1"/>
  <c r="AH16" i="13"/>
  <c r="AJ16" i="13" s="1"/>
  <c r="AG16" i="13"/>
  <c r="AH351" i="12"/>
  <c r="AJ351" i="12" s="1"/>
  <c r="R392" i="8"/>
  <c r="AG351" i="12"/>
  <c r="S353" i="8"/>
  <c r="AL312" i="12"/>
  <c r="AN312" i="12" s="1"/>
  <c r="AK312" i="12"/>
  <c r="AM312" i="12" s="1"/>
  <c r="K65" i="8"/>
  <c r="I141" i="8"/>
  <c r="H456" i="8"/>
  <c r="E365" i="8"/>
  <c r="E326" i="8"/>
  <c r="R505" i="12"/>
  <c r="J546" i="8"/>
  <c r="O291" i="8"/>
  <c r="Q291" i="8"/>
  <c r="X250" i="12"/>
  <c r="AB250" i="12" s="1"/>
  <c r="W250" i="12"/>
  <c r="H468" i="8"/>
  <c r="S535" i="8"/>
  <c r="AK494" i="12"/>
  <c r="AM494" i="12" s="1"/>
  <c r="AL494" i="12"/>
  <c r="AN494" i="12" s="1"/>
  <c r="AG21" i="14"/>
  <c r="AH21" i="14"/>
  <c r="AJ21" i="14" s="1"/>
  <c r="M223" i="8"/>
  <c r="AK500" i="12"/>
  <c r="AM500" i="12" s="1"/>
  <c r="S541" i="8"/>
  <c r="AL500" i="12"/>
  <c r="AN500" i="12" s="1"/>
  <c r="I128" i="8"/>
  <c r="S27" i="14"/>
  <c r="AC27" i="14" s="1"/>
  <c r="T27" i="14"/>
  <c r="AD27" i="14" s="1"/>
  <c r="C472" i="8"/>
  <c r="E534" i="8"/>
  <c r="H294" i="8"/>
  <c r="P192" i="8"/>
  <c r="K490" i="8"/>
  <c r="Q156" i="8"/>
  <c r="W115" i="12"/>
  <c r="AA115" i="12" s="1"/>
  <c r="X115" i="12"/>
  <c r="O156" i="8"/>
  <c r="I154" i="8"/>
  <c r="Q262" i="8"/>
  <c r="W221" i="12"/>
  <c r="AA221" i="12" s="1"/>
  <c r="X221" i="12"/>
  <c r="AB221" i="12" s="1"/>
  <c r="O262" i="8"/>
  <c r="K328" i="8"/>
  <c r="P151" i="8"/>
  <c r="AG186" i="12"/>
  <c r="R227" i="8"/>
  <c r="AH186" i="12"/>
  <c r="AJ186" i="12" s="1"/>
  <c r="P369" i="8"/>
  <c r="C408" i="8"/>
  <c r="R251" i="12"/>
  <c r="J292" i="8"/>
  <c r="Q493" i="8"/>
  <c r="X452" i="12"/>
  <c r="O493" i="8"/>
  <c r="W452" i="12"/>
  <c r="AA452" i="12" s="1"/>
  <c r="AL69" i="3"/>
  <c r="AN69" i="3" s="1"/>
  <c r="AK69" i="3"/>
  <c r="P202" i="8"/>
  <c r="H505" i="8"/>
  <c r="AH36" i="15"/>
  <c r="AJ36" i="15" s="1"/>
  <c r="AG36" i="15"/>
  <c r="AI36" i="15" s="1"/>
  <c r="T225" i="12"/>
  <c r="AD225" i="12" s="1"/>
  <c r="G266" i="8"/>
  <c r="S225" i="12"/>
  <c r="AC225" i="12" s="1"/>
  <c r="F266" i="8"/>
  <c r="K325" i="8"/>
  <c r="D89" i="8"/>
  <c r="J175" i="8"/>
  <c r="R134" i="12"/>
  <c r="AL50" i="12"/>
  <c r="AN50" i="12" s="1"/>
  <c r="AK50" i="12"/>
  <c r="AM50" i="12" s="1"/>
  <c r="S91" i="8"/>
  <c r="I304" i="8"/>
  <c r="N275" i="8"/>
  <c r="L275" i="8"/>
  <c r="U234" i="12"/>
  <c r="Y234" i="12" s="1"/>
  <c r="V234" i="12"/>
  <c r="Z234" i="12" s="1"/>
  <c r="AG215" i="12"/>
  <c r="AI215" i="12" s="1"/>
  <c r="R256" i="8"/>
  <c r="AH215" i="12"/>
  <c r="AJ215" i="12" s="1"/>
  <c r="M117" i="8"/>
  <c r="X336" i="12"/>
  <c r="W336" i="12"/>
  <c r="AA336" i="12" s="1"/>
  <c r="Q377" i="8"/>
  <c r="O377" i="8"/>
  <c r="AK88" i="15"/>
  <c r="AM88" i="15" s="1"/>
  <c r="AL88" i="15"/>
  <c r="AN88" i="15" s="1"/>
  <c r="E484" i="8"/>
  <c r="W28" i="15"/>
  <c r="AA28" i="15" s="1"/>
  <c r="X28" i="15"/>
  <c r="E510" i="8"/>
  <c r="C548" i="8"/>
  <c r="S20" i="13"/>
  <c r="T20" i="13"/>
  <c r="AD20" i="13" s="1"/>
  <c r="E94" i="8"/>
  <c r="AG140" i="12"/>
  <c r="R181" i="8"/>
  <c r="AH140" i="12"/>
  <c r="AJ140" i="12" s="1"/>
  <c r="I51" i="8"/>
  <c r="M235" i="8"/>
  <c r="P284" i="8"/>
  <c r="C380" i="8"/>
  <c r="I105" i="8"/>
  <c r="W277" i="12"/>
  <c r="AA277" i="12" s="1"/>
  <c r="O318" i="8"/>
  <c r="X277" i="12"/>
  <c r="AB277" i="12" s="1"/>
  <c r="Q318" i="8"/>
  <c r="S168" i="12"/>
  <c r="G209" i="8"/>
  <c r="F209" i="8"/>
  <c r="T168" i="12"/>
  <c r="AD168" i="12" s="1"/>
  <c r="AG83" i="3"/>
  <c r="AH83" i="3"/>
  <c r="AJ83" i="3" s="1"/>
  <c r="K197" i="8"/>
  <c r="D113" i="8"/>
  <c r="AG22" i="12"/>
  <c r="R63" i="8"/>
  <c r="AH22" i="12"/>
  <c r="AJ22" i="12" s="1"/>
  <c r="S506" i="12"/>
  <c r="F547" i="8"/>
  <c r="G547" i="8"/>
  <c r="T506" i="12"/>
  <c r="AD506" i="12" s="1"/>
  <c r="H268" i="8"/>
  <c r="H530" i="8"/>
  <c r="I291" i="8"/>
  <c r="M448" i="8"/>
  <c r="K462" i="8"/>
  <c r="H498" i="8"/>
  <c r="I158" i="8"/>
  <c r="V76" i="3"/>
  <c r="Z76" i="3" s="1"/>
  <c r="U76" i="3"/>
  <c r="Y76" i="3" s="1"/>
  <c r="J375" i="8"/>
  <c r="R334" i="12"/>
  <c r="R97" i="8"/>
  <c r="AG56" i="12"/>
  <c r="AI56" i="12" s="1"/>
  <c r="AH56" i="12"/>
  <c r="AJ56" i="12" s="1"/>
  <c r="V86" i="15"/>
  <c r="Z86" i="15" s="1"/>
  <c r="U86" i="15"/>
  <c r="Y86" i="15" s="1"/>
  <c r="E305" i="8"/>
  <c r="AG55" i="12"/>
  <c r="R96" i="8"/>
  <c r="AH55" i="12"/>
  <c r="AJ55" i="12" s="1"/>
  <c r="AG407" i="12"/>
  <c r="AI407" i="12" s="1"/>
  <c r="R448" i="8"/>
  <c r="AH407" i="12"/>
  <c r="AJ407" i="12" s="1"/>
  <c r="R321" i="12"/>
  <c r="J362" i="8"/>
  <c r="D427" i="8"/>
  <c r="T16" i="3"/>
  <c r="AD16" i="3" s="1"/>
  <c r="S16" i="3"/>
  <c r="I229" i="8"/>
  <c r="V280" i="12"/>
  <c r="Z280" i="12" s="1"/>
  <c r="L321" i="8"/>
  <c r="U280" i="12"/>
  <c r="Y280" i="12" s="1"/>
  <c r="N321" i="8"/>
  <c r="K210" i="8"/>
  <c r="H493" i="8"/>
  <c r="H504" i="8"/>
  <c r="AL31" i="14"/>
  <c r="AN31" i="14" s="1"/>
  <c r="AK31" i="14"/>
  <c r="AM31" i="14" s="1"/>
  <c r="AK31" i="3"/>
  <c r="AM31" i="3" s="1"/>
  <c r="AL31" i="3"/>
  <c r="AN31" i="3" s="1"/>
  <c r="I244" i="8"/>
  <c r="S510" i="8"/>
  <c r="AK469" i="12"/>
  <c r="AM469" i="12" s="1"/>
  <c r="AL469" i="12"/>
  <c r="AN469" i="12" s="1"/>
  <c r="R74" i="3"/>
  <c r="E204" i="8"/>
  <c r="K206" i="8"/>
  <c r="M404" i="8"/>
  <c r="P505" i="8"/>
  <c r="F326" i="8"/>
  <c r="T285" i="12"/>
  <c r="AD285" i="12" s="1"/>
  <c r="S285" i="12"/>
  <c r="AC285" i="12" s="1"/>
  <c r="G326" i="8"/>
  <c r="K261" i="8"/>
  <c r="D267" i="8"/>
  <c r="R43" i="12"/>
  <c r="J84" i="8"/>
  <c r="K143" i="8"/>
  <c r="J255" i="8"/>
  <c r="R214" i="12"/>
  <c r="S101" i="8"/>
  <c r="AK60" i="12"/>
  <c r="AM60" i="12" s="1"/>
  <c r="AL60" i="12"/>
  <c r="AN60" i="12" s="1"/>
  <c r="AK172" i="12"/>
  <c r="AM172" i="12" s="1"/>
  <c r="S213" i="8"/>
  <c r="AL172" i="12"/>
  <c r="AN172" i="12" s="1"/>
  <c r="S156" i="12"/>
  <c r="AC156" i="12" s="1"/>
  <c r="T156" i="12"/>
  <c r="AD156" i="12" s="1"/>
  <c r="F197" i="8"/>
  <c r="G197" i="8"/>
  <c r="O540" i="8"/>
  <c r="W499" i="12"/>
  <c r="AA499" i="12" s="1"/>
  <c r="X499" i="12"/>
  <c r="Q540" i="8"/>
  <c r="I425" i="8"/>
  <c r="E503" i="8"/>
  <c r="K70" i="8"/>
  <c r="R32" i="13"/>
  <c r="R360" i="12"/>
  <c r="J401" i="8"/>
  <c r="F319" i="8"/>
  <c r="S278" i="12"/>
  <c r="T278" i="12"/>
  <c r="AD278" i="12" s="1"/>
  <c r="G319" i="8"/>
  <c r="E447" i="8"/>
  <c r="P210" i="8"/>
  <c r="K232" i="8"/>
  <c r="D272" i="8"/>
  <c r="H335" i="8"/>
  <c r="C79" i="8"/>
  <c r="I106" i="8"/>
  <c r="R34" i="3"/>
  <c r="P145" i="8"/>
  <c r="AL30" i="12"/>
  <c r="AN30" i="12" s="1"/>
  <c r="AK30" i="12"/>
  <c r="AM30" i="12" s="1"/>
  <c r="S71" i="8"/>
  <c r="J237" i="8"/>
  <c r="R196" i="12"/>
  <c r="J99" i="8"/>
  <c r="R58" i="12"/>
  <c r="S49" i="12"/>
  <c r="AC49" i="12" s="1"/>
  <c r="G90" i="8"/>
  <c r="F90" i="8"/>
  <c r="T49" i="12"/>
  <c r="AD49" i="12" s="1"/>
  <c r="X62" i="15"/>
  <c r="AB62" i="15" s="1"/>
  <c r="W62" i="15"/>
  <c r="AG54" i="12"/>
  <c r="AI54" i="12" s="1"/>
  <c r="R95" i="8"/>
  <c r="AH54" i="12"/>
  <c r="AJ54" i="12" s="1"/>
  <c r="C319" i="8"/>
  <c r="M375" i="8"/>
  <c r="I157" i="8"/>
  <c r="U12" i="3"/>
  <c r="Y12" i="3" s="1"/>
  <c r="V12" i="3"/>
  <c r="Z12" i="3" s="1"/>
  <c r="D236" i="8"/>
  <c r="C273" i="8"/>
  <c r="H235" i="8"/>
  <c r="H518" i="8"/>
  <c r="F113" i="8"/>
  <c r="S72" i="12"/>
  <c r="AC72" i="12" s="1"/>
  <c r="G113" i="8"/>
  <c r="T72" i="12"/>
  <c r="AD72" i="12" s="1"/>
  <c r="P320" i="8"/>
  <c r="AL102" i="15"/>
  <c r="AN102" i="15" s="1"/>
  <c r="AK102" i="15"/>
  <c r="AM102" i="15" s="1"/>
  <c r="AK392" i="12"/>
  <c r="AM392" i="12" s="1"/>
  <c r="S433" i="8"/>
  <c r="AL392" i="12"/>
  <c r="AN392" i="12" s="1"/>
  <c r="R359" i="8"/>
  <c r="AH318" i="12"/>
  <c r="AJ318" i="12" s="1"/>
  <c r="AG318" i="12"/>
  <c r="AI318" i="12" s="1"/>
  <c r="P282" i="8"/>
  <c r="R38" i="15"/>
  <c r="S238" i="12"/>
  <c r="AC238" i="12" s="1"/>
  <c r="F279" i="8"/>
  <c r="T238" i="12"/>
  <c r="AD238" i="12" s="1"/>
  <c r="G279" i="8"/>
  <c r="J170" i="8"/>
  <c r="R129" i="12"/>
  <c r="AL338" i="12"/>
  <c r="AN338" i="12" s="1"/>
  <c r="AK338" i="12"/>
  <c r="AM338" i="12" s="1"/>
  <c r="S379" i="8"/>
  <c r="AL27" i="14"/>
  <c r="AN27" i="14" s="1"/>
  <c r="AK27" i="14"/>
  <c r="AM27" i="14" s="1"/>
  <c r="O285" i="8"/>
  <c r="Q285" i="8"/>
  <c r="W244" i="12"/>
  <c r="X244" i="12"/>
  <c r="AB244" i="12" s="1"/>
  <c r="S356" i="8"/>
  <c r="AK315" i="12"/>
  <c r="AM315" i="12" s="1"/>
  <c r="AL315" i="12"/>
  <c r="AN315" i="12" s="1"/>
  <c r="M328" i="8"/>
  <c r="S465" i="8"/>
  <c r="AK424" i="12"/>
  <c r="AM424" i="12" s="1"/>
  <c r="AL424" i="12"/>
  <c r="AN424" i="12" s="1"/>
  <c r="D292" i="8"/>
  <c r="J111" i="8"/>
  <c r="R70" i="12"/>
  <c r="V90" i="15"/>
  <c r="Z90" i="15" s="1"/>
  <c r="U90" i="15"/>
  <c r="K180" i="8"/>
  <c r="I535" i="8"/>
  <c r="W449" i="12"/>
  <c r="AA449" i="12" s="1"/>
  <c r="X449" i="12"/>
  <c r="AB449" i="12" s="1"/>
  <c r="Q490" i="8"/>
  <c r="O490" i="8"/>
  <c r="X38" i="14"/>
  <c r="W38" i="14"/>
  <c r="AA38" i="14" s="1"/>
  <c r="D453" i="8"/>
  <c r="AH290" i="12"/>
  <c r="AJ290" i="12" s="1"/>
  <c r="AG290" i="12"/>
  <c r="AI290" i="12" s="1"/>
  <c r="R331" i="8"/>
  <c r="W154" i="12"/>
  <c r="X154" i="12"/>
  <c r="AB154" i="12" s="1"/>
  <c r="O195" i="8"/>
  <c r="Q195" i="8"/>
  <c r="F222" i="8"/>
  <c r="G222" i="8"/>
  <c r="T181" i="12"/>
  <c r="AD181" i="12" s="1"/>
  <c r="S181" i="12"/>
  <c r="AC181" i="12" s="1"/>
  <c r="H74" i="8"/>
  <c r="P359" i="8"/>
  <c r="AL407" i="12"/>
  <c r="AN407" i="12" s="1"/>
  <c r="S448" i="8"/>
  <c r="AK407" i="12"/>
  <c r="AM407" i="12" s="1"/>
  <c r="AH49" i="15"/>
  <c r="AJ49" i="15" s="1"/>
  <c r="AG49" i="15"/>
  <c r="R231" i="8"/>
  <c r="AH190" i="12"/>
  <c r="AJ190" i="12" s="1"/>
  <c r="AG190" i="12"/>
  <c r="AI190" i="12" s="1"/>
  <c r="U296" i="12"/>
  <c r="Y296" i="12" s="1"/>
  <c r="V296" i="12"/>
  <c r="Z296" i="12" s="1"/>
  <c r="L337" i="8"/>
  <c r="N337" i="8"/>
  <c r="G263" i="8"/>
  <c r="F263" i="8"/>
  <c r="T222" i="12"/>
  <c r="AD222" i="12" s="1"/>
  <c r="S222" i="12"/>
  <c r="AC222" i="12" s="1"/>
  <c r="R185" i="12"/>
  <c r="J226" i="8"/>
  <c r="H409" i="8"/>
  <c r="R62" i="15"/>
  <c r="P263" i="8"/>
  <c r="J324" i="8"/>
  <c r="R283" i="12"/>
  <c r="S220" i="8"/>
  <c r="AL179" i="12"/>
  <c r="AN179" i="12" s="1"/>
  <c r="AK179" i="12"/>
  <c r="AM179" i="12" s="1"/>
  <c r="W234" i="12"/>
  <c r="O275" i="8"/>
  <c r="X234" i="12"/>
  <c r="AB234" i="12" s="1"/>
  <c r="Q275" i="8"/>
  <c r="L414" i="8"/>
  <c r="U373" i="12"/>
  <c r="Y373" i="12" s="1"/>
  <c r="V373" i="12"/>
  <c r="Z373" i="12" s="1"/>
  <c r="N414" i="8"/>
  <c r="K420" i="8"/>
  <c r="D540" i="8"/>
  <c r="C461" i="8"/>
  <c r="T15" i="14"/>
  <c r="AD15" i="14" s="1"/>
  <c r="S15" i="14"/>
  <c r="O535" i="8"/>
  <c r="X494" i="12"/>
  <c r="W494" i="12"/>
  <c r="AA494" i="12" s="1"/>
  <c r="Q535" i="8"/>
  <c r="AL374" i="12"/>
  <c r="AN374" i="12" s="1"/>
  <c r="S415" i="8"/>
  <c r="AK374" i="12"/>
  <c r="AM374" i="12" s="1"/>
  <c r="I137" i="8"/>
  <c r="D191" i="8"/>
  <c r="S274" i="12"/>
  <c r="F315" i="8"/>
  <c r="T274" i="12"/>
  <c r="AD274" i="12" s="1"/>
  <c r="G315" i="8"/>
  <c r="G477" i="8"/>
  <c r="S436" i="12"/>
  <c r="T436" i="12"/>
  <c r="AD436" i="12" s="1"/>
  <c r="F477" i="8"/>
  <c r="AH309" i="12"/>
  <c r="AJ309" i="12" s="1"/>
  <c r="AG309" i="12"/>
  <c r="R350" i="8"/>
  <c r="S17" i="3"/>
  <c r="T17" i="3"/>
  <c r="AD17" i="3" s="1"/>
  <c r="F370" i="8"/>
  <c r="T329" i="12"/>
  <c r="AD329" i="12" s="1"/>
  <c r="S329" i="12"/>
  <c r="AC329" i="12" s="1"/>
  <c r="G370" i="8"/>
  <c r="M501" i="8"/>
  <c r="AL25" i="15"/>
  <c r="AN25" i="15" s="1"/>
  <c r="AK25" i="15"/>
  <c r="AM25" i="15" s="1"/>
  <c r="AL387" i="12"/>
  <c r="AN387" i="12" s="1"/>
  <c r="AK387" i="12"/>
  <c r="AM387" i="12" s="1"/>
  <c r="S428" i="8"/>
  <c r="G278" i="8"/>
  <c r="S237" i="12"/>
  <c r="AC237" i="12" s="1"/>
  <c r="F278" i="8"/>
  <c r="T237" i="12"/>
  <c r="AD237" i="12" s="1"/>
  <c r="I315" i="8"/>
  <c r="W145" i="12"/>
  <c r="AA145" i="12" s="1"/>
  <c r="X145" i="12"/>
  <c r="AB145" i="12" s="1"/>
  <c r="Q186" i="8"/>
  <c r="O186" i="8"/>
  <c r="D128" i="8"/>
  <c r="AL204" i="12"/>
  <c r="AN204" i="12" s="1"/>
  <c r="AK204" i="12"/>
  <c r="AM204" i="12" s="1"/>
  <c r="S245" i="8"/>
  <c r="C111" i="8"/>
  <c r="E445" i="8"/>
  <c r="T22" i="3"/>
  <c r="AD22" i="3" s="1"/>
  <c r="S22" i="3"/>
  <c r="I287" i="8"/>
  <c r="X44" i="3"/>
  <c r="AB44" i="3" s="1"/>
  <c r="W44" i="3"/>
  <c r="AA44" i="3" s="1"/>
  <c r="D549" i="8"/>
  <c r="C545" i="8"/>
  <c r="O149" i="8"/>
  <c r="Q149" i="8"/>
  <c r="X108" i="12"/>
  <c r="AB108" i="12" s="1"/>
  <c r="W108" i="12"/>
  <c r="N437" i="8"/>
  <c r="L437" i="8"/>
  <c r="V396" i="12"/>
  <c r="Z396" i="12" s="1"/>
  <c r="U396" i="12"/>
  <c r="Y396" i="12" s="1"/>
  <c r="M256" i="8"/>
  <c r="C49" i="8"/>
  <c r="AG7" i="15"/>
  <c r="AH7" i="15"/>
  <c r="AJ7" i="15" s="1"/>
  <c r="Q184" i="8"/>
  <c r="X143" i="12"/>
  <c r="W143" i="12"/>
  <c r="AA143" i="12" s="1"/>
  <c r="O184" i="8"/>
  <c r="S97" i="8"/>
  <c r="AK56" i="12"/>
  <c r="AM56" i="12" s="1"/>
  <c r="AL56" i="12"/>
  <c r="AN56" i="12" s="1"/>
  <c r="Q258" i="8"/>
  <c r="W217" i="12"/>
  <c r="AA217" i="12" s="1"/>
  <c r="O258" i="8"/>
  <c r="X217" i="12"/>
  <c r="AB217" i="12" s="1"/>
  <c r="C348" i="8"/>
  <c r="P411" i="8"/>
  <c r="P329" i="8"/>
  <c r="U180" i="12"/>
  <c r="Y180" i="12" s="1"/>
  <c r="L221" i="8"/>
  <c r="V180" i="12"/>
  <c r="Z180" i="12" s="1"/>
  <c r="N221" i="8"/>
  <c r="H101" i="8"/>
  <c r="X92" i="3"/>
  <c r="AB92" i="3" s="1"/>
  <c r="W92" i="3"/>
  <c r="AA92" i="3" s="1"/>
  <c r="M514" i="8"/>
  <c r="M177" i="8"/>
  <c r="L49" i="8"/>
  <c r="U8" i="12"/>
  <c r="Y8" i="12" s="1"/>
  <c r="V8" i="12"/>
  <c r="N49" i="8"/>
  <c r="K334" i="8"/>
  <c r="AH106" i="12"/>
  <c r="AJ106" i="12" s="1"/>
  <c r="R147" i="8"/>
  <c r="AG106" i="12"/>
  <c r="K86" i="8"/>
  <c r="M155" i="8"/>
  <c r="X89" i="3"/>
  <c r="AB89" i="3" s="1"/>
  <c r="W89" i="3"/>
  <c r="AA89" i="3" s="1"/>
  <c r="AH429" i="12"/>
  <c r="AJ429" i="12" s="1"/>
  <c r="AG429" i="12"/>
  <c r="AI429" i="12" s="1"/>
  <c r="R470" i="8"/>
  <c r="R114" i="12"/>
  <c r="J155" i="8"/>
  <c r="P451" i="8"/>
  <c r="J262" i="8"/>
  <c r="R221" i="12"/>
  <c r="S39" i="12"/>
  <c r="AC39" i="12" s="1"/>
  <c r="T39" i="12"/>
  <c r="AD39" i="12" s="1"/>
  <c r="G80" i="8"/>
  <c r="F80" i="8"/>
  <c r="C375" i="8"/>
  <c r="D165" i="8"/>
  <c r="M465" i="8"/>
  <c r="E332" i="8"/>
  <c r="C76" i="8"/>
  <c r="K108" i="8"/>
  <c r="N72" i="8"/>
  <c r="L72" i="8"/>
  <c r="U31" i="12"/>
  <c r="Y31" i="12" s="1"/>
  <c r="V31" i="12"/>
  <c r="Z31" i="12" s="1"/>
  <c r="R89" i="12"/>
  <c r="J130" i="8"/>
  <c r="C221" i="8"/>
  <c r="D333" i="8"/>
  <c r="R429" i="12"/>
  <c r="J470" i="8"/>
  <c r="X181" i="12"/>
  <c r="O222" i="8"/>
  <c r="W181" i="12"/>
  <c r="AA181" i="12" s="1"/>
  <c r="Q222" i="8"/>
  <c r="AH77" i="12"/>
  <c r="AJ77" i="12" s="1"/>
  <c r="AG77" i="12"/>
  <c r="R118" i="8"/>
  <c r="AL142" i="12"/>
  <c r="AN142" i="12" s="1"/>
  <c r="AK142" i="12"/>
  <c r="AM142" i="12" s="1"/>
  <c r="S183" i="8"/>
  <c r="L60" i="8"/>
  <c r="U19" i="12"/>
  <c r="Y19" i="12" s="1"/>
  <c r="N60" i="8"/>
  <c r="V19" i="12"/>
  <c r="Z19" i="12" s="1"/>
  <c r="O67" i="8"/>
  <c r="W26" i="12"/>
  <c r="AA26" i="12" s="1"/>
  <c r="Q67" i="8"/>
  <c r="X26" i="12"/>
  <c r="AB26" i="12" s="1"/>
  <c r="AL159" i="12"/>
  <c r="AN159" i="12" s="1"/>
  <c r="S200" i="8"/>
  <c r="AK159" i="12"/>
  <c r="AM159" i="12" s="1"/>
  <c r="R496" i="12"/>
  <c r="J537" i="8"/>
  <c r="F476" i="8"/>
  <c r="S435" i="12"/>
  <c r="AC435" i="12" s="1"/>
  <c r="T435" i="12"/>
  <c r="AD435" i="12" s="1"/>
  <c r="G476" i="8"/>
  <c r="P225" i="8"/>
  <c r="U490" i="12"/>
  <c r="Y490" i="12" s="1"/>
  <c r="N531" i="8"/>
  <c r="V490" i="12"/>
  <c r="L531" i="8"/>
  <c r="S36" i="15"/>
  <c r="AC36" i="15" s="1"/>
  <c r="T36" i="15"/>
  <c r="AD36" i="15" s="1"/>
  <c r="AG328" i="12"/>
  <c r="R369" i="8"/>
  <c r="AH328" i="12"/>
  <c r="AJ328" i="12" s="1"/>
  <c r="K522" i="8"/>
  <c r="S413" i="8"/>
  <c r="AL372" i="12"/>
  <c r="AN372" i="12" s="1"/>
  <c r="AK372" i="12"/>
  <c r="AM372" i="12" s="1"/>
  <c r="R27" i="3"/>
  <c r="H138" i="8"/>
  <c r="U29" i="14"/>
  <c r="Y29" i="14" s="1"/>
  <c r="V29" i="14"/>
  <c r="Z29" i="14" s="1"/>
  <c r="I493" i="8"/>
  <c r="S321" i="12"/>
  <c r="F362" i="8"/>
  <c r="G362" i="8"/>
  <c r="T321" i="12"/>
  <c r="AD321" i="12" s="1"/>
  <c r="D127" i="8"/>
  <c r="R72" i="15"/>
  <c r="O365" i="8"/>
  <c r="W324" i="12"/>
  <c r="AA324" i="12" s="1"/>
  <c r="Q365" i="8"/>
  <c r="X324" i="12"/>
  <c r="X372" i="12"/>
  <c r="AB372" i="12" s="1"/>
  <c r="Q413" i="8"/>
  <c r="W372" i="12"/>
  <c r="AA372" i="12" s="1"/>
  <c r="O413" i="8"/>
  <c r="P68" i="8"/>
  <c r="T27" i="13"/>
  <c r="AD27" i="13" s="1"/>
  <c r="S27" i="13"/>
  <c r="AC27" i="13" s="1"/>
  <c r="AH9" i="15"/>
  <c r="AJ9" i="15" s="1"/>
  <c r="AG9" i="15"/>
  <c r="X265" i="12"/>
  <c r="Q306" i="8"/>
  <c r="O306" i="8"/>
  <c r="W265" i="12"/>
  <c r="AA265" i="12" s="1"/>
  <c r="S499" i="12"/>
  <c r="T499" i="12"/>
  <c r="AD499" i="12" s="1"/>
  <c r="F540" i="8"/>
  <c r="G540" i="8"/>
  <c r="C208" i="8"/>
  <c r="L251" i="8"/>
  <c r="N251" i="8"/>
  <c r="U210" i="12"/>
  <c r="Y210" i="12" s="1"/>
  <c r="V210" i="12"/>
  <c r="Z210" i="12" s="1"/>
  <c r="AL326" i="12"/>
  <c r="AN326" i="12" s="1"/>
  <c r="AK326" i="12"/>
  <c r="AM326" i="12" s="1"/>
  <c r="S367" i="8"/>
  <c r="C336" i="8"/>
  <c r="M257" i="8"/>
  <c r="J295" i="8"/>
  <c r="R254" i="12"/>
  <c r="H370" i="8"/>
  <c r="D450" i="8"/>
  <c r="E446" i="8"/>
  <c r="F216" i="8"/>
  <c r="G216" i="8"/>
  <c r="T175" i="12"/>
  <c r="AD175" i="12" s="1"/>
  <c r="S175" i="12"/>
  <c r="AC175" i="12" s="1"/>
  <c r="D166" i="8"/>
  <c r="H200" i="8"/>
  <c r="M436" i="8"/>
  <c r="AK63" i="3"/>
  <c r="AM63" i="3" s="1"/>
  <c r="AL63" i="3"/>
  <c r="AN63" i="3" s="1"/>
  <c r="N389" i="8"/>
  <c r="L389" i="8"/>
  <c r="U348" i="12"/>
  <c r="Y348" i="12" s="1"/>
  <c r="V348" i="12"/>
  <c r="Z348" i="12" s="1"/>
  <c r="AK185" i="12"/>
  <c r="AM185" i="12" s="1"/>
  <c r="S226" i="8"/>
  <c r="AL185" i="12"/>
  <c r="AN185" i="12" s="1"/>
  <c r="M142" i="8"/>
  <c r="AH306" i="12"/>
  <c r="AJ306" i="12" s="1"/>
  <c r="R347" i="8"/>
  <c r="AG306" i="12"/>
  <c r="AI306" i="12" s="1"/>
  <c r="C279" i="8"/>
  <c r="AH471" i="12"/>
  <c r="AJ471" i="12" s="1"/>
  <c r="AG471" i="12"/>
  <c r="R512" i="8"/>
  <c r="AL74" i="12"/>
  <c r="AN74" i="12" s="1"/>
  <c r="S115" i="8"/>
  <c r="AK74" i="12"/>
  <c r="AM74" i="12" s="1"/>
  <c r="C504" i="8"/>
  <c r="E505" i="8"/>
  <c r="E327" i="8"/>
  <c r="S78" i="3"/>
  <c r="AC78" i="3" s="1"/>
  <c r="T78" i="3"/>
  <c r="AD78" i="3" s="1"/>
  <c r="M408" i="8"/>
  <c r="M452" i="8"/>
  <c r="W23" i="14"/>
  <c r="AA23" i="14" s="1"/>
  <c r="X23" i="14"/>
  <c r="AB23" i="14" s="1"/>
  <c r="R106" i="3"/>
  <c r="M344" i="8"/>
  <c r="P440" i="8"/>
  <c r="M519" i="8"/>
  <c r="E532" i="8"/>
  <c r="F104" i="8"/>
  <c r="S63" i="12"/>
  <c r="T63" i="12"/>
  <c r="AD63" i="12" s="1"/>
  <c r="G104" i="8"/>
  <c r="S11" i="15"/>
  <c r="T11" i="15"/>
  <c r="AD11" i="15" s="1"/>
  <c r="M507" i="8"/>
  <c r="R92" i="3"/>
  <c r="M350" i="8"/>
  <c r="X299" i="12"/>
  <c r="O340" i="8"/>
  <c r="W299" i="12"/>
  <c r="AA299" i="12" s="1"/>
  <c r="Q340" i="8"/>
  <c r="K107" i="8"/>
  <c r="D355" i="8"/>
  <c r="D72" i="8"/>
  <c r="K318" i="8"/>
  <c r="E350" i="8"/>
  <c r="D463" i="8"/>
  <c r="S145" i="8"/>
  <c r="AL104" i="12"/>
  <c r="AN104" i="12" s="1"/>
  <c r="AK104" i="12"/>
  <c r="AM104" i="12" s="1"/>
  <c r="C299" i="8"/>
  <c r="E383" i="8"/>
  <c r="S326" i="12"/>
  <c r="AC326" i="12" s="1"/>
  <c r="T326" i="12"/>
  <c r="AD326" i="12" s="1"/>
  <c r="F367" i="8"/>
  <c r="G367" i="8"/>
  <c r="R77" i="15"/>
  <c r="C303" i="8"/>
  <c r="L288" i="8"/>
  <c r="V247" i="12"/>
  <c r="Z247" i="12" s="1"/>
  <c r="U247" i="12"/>
  <c r="Y247" i="12" s="1"/>
  <c r="N288" i="8"/>
  <c r="I403" i="8"/>
  <c r="D213" i="8"/>
  <c r="S397" i="8"/>
  <c r="AK356" i="12"/>
  <c r="AM356" i="12" s="1"/>
  <c r="AL356" i="12"/>
  <c r="AN356" i="12" s="1"/>
  <c r="I95" i="8"/>
  <c r="AK68" i="15"/>
  <c r="AM68" i="15" s="1"/>
  <c r="AL68" i="15"/>
  <c r="AN68" i="15" s="1"/>
  <c r="L352" i="8"/>
  <c r="V311" i="12"/>
  <c r="Z311" i="12" s="1"/>
  <c r="N352" i="8"/>
  <c r="U311" i="12"/>
  <c r="Y311" i="12" s="1"/>
  <c r="E91" i="8"/>
  <c r="I422" i="8"/>
  <c r="AK376" i="12"/>
  <c r="S417" i="8"/>
  <c r="AL376" i="12"/>
  <c r="AN376" i="12" s="1"/>
  <c r="AH343" i="12"/>
  <c r="AJ343" i="12" s="1"/>
  <c r="R384" i="8"/>
  <c r="AG343" i="12"/>
  <c r="W36" i="3"/>
  <c r="AA36" i="3" s="1"/>
  <c r="X36" i="3"/>
  <c r="AB36" i="3" s="1"/>
  <c r="AH487" i="12"/>
  <c r="AJ487" i="12" s="1"/>
  <c r="R528" i="8"/>
  <c r="AG487" i="12"/>
  <c r="X93" i="15"/>
  <c r="AB93" i="15" s="1"/>
  <c r="W93" i="15"/>
  <c r="AA93" i="15" s="1"/>
  <c r="D219" i="8"/>
  <c r="H405" i="8"/>
  <c r="M157" i="8"/>
  <c r="AG15" i="13"/>
  <c r="AH15" i="13"/>
  <c r="AJ15" i="13" s="1"/>
  <c r="E291" i="8"/>
  <c r="I124" i="8"/>
  <c r="C364" i="8"/>
  <c r="R382" i="8"/>
  <c r="AH341" i="12"/>
  <c r="AJ341" i="12" s="1"/>
  <c r="AG341" i="12"/>
  <c r="AI341" i="12" s="1"/>
  <c r="P199" i="8"/>
  <c r="T103" i="15"/>
  <c r="AD103" i="15" s="1"/>
  <c r="S103" i="15"/>
  <c r="R26" i="12"/>
  <c r="J67" i="8"/>
  <c r="Q545" i="8"/>
  <c r="W504" i="12"/>
  <c r="AA504" i="12" s="1"/>
  <c r="O545" i="8"/>
  <c r="X504" i="12"/>
  <c r="D421" i="8"/>
  <c r="I548" i="8"/>
  <c r="I471" i="8"/>
  <c r="AK228" i="12"/>
  <c r="S269" i="8"/>
  <c r="AL228" i="12"/>
  <c r="AN228" i="12" s="1"/>
  <c r="P167" i="8"/>
  <c r="C469" i="8"/>
  <c r="U398" i="12"/>
  <c r="Y398" i="12" s="1"/>
  <c r="L439" i="8"/>
  <c r="N439" i="8"/>
  <c r="V398" i="12"/>
  <c r="Z398" i="12" s="1"/>
  <c r="AK419" i="12"/>
  <c r="AM419" i="12" s="1"/>
  <c r="AL419" i="12"/>
  <c r="AN419" i="12" s="1"/>
  <c r="S460" i="8"/>
  <c r="L329" i="8"/>
  <c r="N329" i="8"/>
  <c r="V288" i="12"/>
  <c r="U288" i="12"/>
  <c r="Y288" i="12" s="1"/>
  <c r="K426" i="8"/>
  <c r="V402" i="12"/>
  <c r="Z402" i="12" s="1"/>
  <c r="N443" i="8"/>
  <c r="L443" i="8"/>
  <c r="U402" i="12"/>
  <c r="Y402" i="12" s="1"/>
  <c r="P280" i="8"/>
  <c r="K257" i="8"/>
  <c r="W64" i="15"/>
  <c r="AA64" i="15" s="1"/>
  <c r="X64" i="15"/>
  <c r="AB64" i="15" s="1"/>
  <c r="M285" i="8"/>
  <c r="L390" i="8"/>
  <c r="V349" i="12"/>
  <c r="Z349" i="12" s="1"/>
  <c r="N390" i="8"/>
  <c r="U349" i="12"/>
  <c r="Y349" i="12" s="1"/>
  <c r="M116" i="8"/>
  <c r="R443" i="12"/>
  <c r="J484" i="8"/>
  <c r="AK162" i="12"/>
  <c r="AM162" i="12" s="1"/>
  <c r="S203" i="8"/>
  <c r="AL162" i="12"/>
  <c r="AN162" i="12" s="1"/>
  <c r="M460" i="8"/>
  <c r="M137" i="8"/>
  <c r="P390" i="8"/>
  <c r="M484" i="8"/>
  <c r="H546" i="8"/>
  <c r="AH466" i="12"/>
  <c r="AJ466" i="12" s="1"/>
  <c r="AG466" i="12"/>
  <c r="AI466" i="12" s="1"/>
  <c r="R507" i="8"/>
  <c r="C292" i="8"/>
  <c r="P293" i="8"/>
  <c r="G283" i="8"/>
  <c r="F283" i="8"/>
  <c r="S242" i="12"/>
  <c r="AC242" i="12" s="1"/>
  <c r="T242" i="12"/>
  <c r="AD242" i="12" s="1"/>
  <c r="R319" i="8"/>
  <c r="AH278" i="12"/>
  <c r="AJ278" i="12" s="1"/>
  <c r="AG278" i="12"/>
  <c r="K465" i="8"/>
  <c r="AG491" i="12"/>
  <c r="AI491" i="12" s="1"/>
  <c r="AH491" i="12"/>
  <c r="AJ491" i="12" s="1"/>
  <c r="R532" i="8"/>
  <c r="T363" i="12"/>
  <c r="AD363" i="12" s="1"/>
  <c r="F404" i="8"/>
  <c r="G404" i="8"/>
  <c r="S363" i="12"/>
  <c r="AC363" i="12" s="1"/>
  <c r="M69" i="8"/>
  <c r="AH68" i="12"/>
  <c r="AJ68" i="12" s="1"/>
  <c r="R109" i="8"/>
  <c r="AG68" i="12"/>
  <c r="T83" i="3"/>
  <c r="AD83" i="3" s="1"/>
  <c r="S83" i="3"/>
  <c r="AC83" i="3" s="1"/>
  <c r="G82" i="8"/>
  <c r="T41" i="12"/>
  <c r="AD41" i="12" s="1"/>
  <c r="S41" i="12"/>
  <c r="F82" i="8"/>
  <c r="R53" i="15"/>
  <c r="H257" i="8"/>
  <c r="AG38" i="12"/>
  <c r="AH38" i="12"/>
  <c r="AJ38" i="12" s="1"/>
  <c r="R79" i="8"/>
  <c r="S350" i="8"/>
  <c r="AK309" i="12"/>
  <c r="AM309" i="12" s="1"/>
  <c r="AL309" i="12"/>
  <c r="AN309" i="12" s="1"/>
  <c r="N300" i="8"/>
  <c r="U259" i="12"/>
  <c r="Y259" i="12" s="1"/>
  <c r="L300" i="8"/>
  <c r="V259" i="12"/>
  <c r="Z259" i="12" s="1"/>
  <c r="D192" i="8"/>
  <c r="AG178" i="12"/>
  <c r="AI178" i="12" s="1"/>
  <c r="R219" i="8"/>
  <c r="AH178" i="12"/>
  <c r="AJ178" i="12" s="1"/>
  <c r="U455" i="12"/>
  <c r="Y455" i="12" s="1"/>
  <c r="N496" i="8"/>
  <c r="V455" i="12"/>
  <c r="Z455" i="12" s="1"/>
  <c r="L496" i="8"/>
  <c r="K145" i="8"/>
  <c r="X13" i="13"/>
  <c r="AB13" i="13" s="1"/>
  <c r="W13" i="13"/>
  <c r="AA13" i="13" s="1"/>
  <c r="AK120" i="12"/>
  <c r="AM120" i="12" s="1"/>
  <c r="AL120" i="12"/>
  <c r="AN120" i="12" s="1"/>
  <c r="S161" i="8"/>
  <c r="G152" i="8"/>
  <c r="F152" i="8"/>
  <c r="S111" i="12"/>
  <c r="AC111" i="12" s="1"/>
  <c r="T111" i="12"/>
  <c r="AD111" i="12" s="1"/>
  <c r="S503" i="8"/>
  <c r="AL462" i="12"/>
  <c r="AN462" i="12" s="1"/>
  <c r="AK462" i="12"/>
  <c r="AM462" i="12" s="1"/>
  <c r="AH237" i="12"/>
  <c r="AJ237" i="12" s="1"/>
  <c r="R278" i="8"/>
  <c r="AG237" i="12"/>
  <c r="W84" i="3"/>
  <c r="AA84" i="3" s="1"/>
  <c r="X84" i="3"/>
  <c r="AB84" i="3" s="1"/>
  <c r="T442" i="12"/>
  <c r="AD442" i="12" s="1"/>
  <c r="G483" i="8"/>
  <c r="F483" i="8"/>
  <c r="S442" i="12"/>
  <c r="AC442" i="12" s="1"/>
  <c r="S198" i="8"/>
  <c r="AK157" i="12"/>
  <c r="AM157" i="12" s="1"/>
  <c r="AL157" i="12"/>
  <c r="AN157" i="12" s="1"/>
  <c r="R480" i="8"/>
  <c r="AH439" i="12"/>
  <c r="AJ439" i="12" s="1"/>
  <c r="AG439" i="12"/>
  <c r="AI439" i="12" s="1"/>
  <c r="X128" i="12"/>
  <c r="AB128" i="12" s="1"/>
  <c r="O169" i="8"/>
  <c r="Q169" i="8"/>
  <c r="W128" i="12"/>
  <c r="AA128" i="12" s="1"/>
  <c r="AL72" i="3"/>
  <c r="AN72" i="3" s="1"/>
  <c r="AK72" i="3"/>
  <c r="AM72" i="3" s="1"/>
  <c r="D182" i="8"/>
  <c r="H349" i="8"/>
  <c r="L385" i="8"/>
  <c r="N385" i="8"/>
  <c r="V344" i="12"/>
  <c r="Z344" i="12" s="1"/>
  <c r="U344" i="12"/>
  <c r="AH15" i="3"/>
  <c r="AJ15" i="3" s="1"/>
  <c r="AG15" i="3"/>
  <c r="AI15" i="3" s="1"/>
  <c r="AK82" i="12"/>
  <c r="AM82" i="12" s="1"/>
  <c r="AL82" i="12"/>
  <c r="AN82" i="12" s="1"/>
  <c r="S123" i="8"/>
  <c r="K366" i="8"/>
  <c r="H218" i="8"/>
  <c r="I494" i="8"/>
  <c r="AK476" i="12"/>
  <c r="AM476" i="12" s="1"/>
  <c r="S517" i="8"/>
  <c r="AL476" i="12"/>
  <c r="AN476" i="12" s="1"/>
  <c r="S170" i="8"/>
  <c r="AK129" i="12"/>
  <c r="AM129" i="12" s="1"/>
  <c r="AL129" i="12"/>
  <c r="AN129" i="12" s="1"/>
  <c r="T214" i="12"/>
  <c r="AD214" i="12" s="1"/>
  <c r="F255" i="8"/>
  <c r="S214" i="12"/>
  <c r="G255" i="8"/>
  <c r="R26" i="3"/>
  <c r="I473" i="8"/>
  <c r="W11" i="13"/>
  <c r="X11" i="13"/>
  <c r="AB11" i="13" s="1"/>
  <c r="I343" i="8"/>
  <c r="M402" i="8"/>
  <c r="H201" i="8"/>
  <c r="K501" i="8"/>
  <c r="H377" i="8"/>
  <c r="H348" i="8"/>
  <c r="I534" i="8"/>
  <c r="X9" i="16"/>
  <c r="AB9" i="16" s="1"/>
  <c r="W9" i="16"/>
  <c r="AA9" i="16" s="1"/>
  <c r="I131" i="8"/>
  <c r="E208" i="8"/>
  <c r="D386" i="8"/>
  <c r="AG86" i="12"/>
  <c r="AH86" i="12"/>
  <c r="AJ86" i="12" s="1"/>
  <c r="R127" i="8"/>
  <c r="AK383" i="12"/>
  <c r="AM383" i="12" s="1"/>
  <c r="AL383" i="12"/>
  <c r="AN383" i="12" s="1"/>
  <c r="S424" i="8"/>
  <c r="I207" i="8"/>
  <c r="J96" i="8"/>
  <c r="R55" i="12"/>
  <c r="J141" i="8"/>
  <c r="R100" i="12"/>
  <c r="AL49" i="15"/>
  <c r="AN49" i="15" s="1"/>
  <c r="AK49" i="15"/>
  <c r="AM49" i="15" s="1"/>
  <c r="S87" i="3"/>
  <c r="T87" i="3"/>
  <c r="AD87" i="3" s="1"/>
  <c r="K502" i="8"/>
  <c r="H181" i="8"/>
  <c r="U309" i="12"/>
  <c r="Y309" i="12" s="1"/>
  <c r="V309" i="12"/>
  <c r="Z309" i="12" s="1"/>
  <c r="N350" i="8"/>
  <c r="L350" i="8"/>
  <c r="AG80" i="15"/>
  <c r="AI80" i="15" s="1"/>
  <c r="AH80" i="15"/>
  <c r="AJ80" i="15" s="1"/>
  <c r="J372" i="8"/>
  <c r="R331" i="12"/>
  <c r="M159" i="8"/>
  <c r="P93" i="8"/>
  <c r="J50" i="8"/>
  <c r="R9" i="12"/>
  <c r="W347" i="12"/>
  <c r="Q388" i="8"/>
  <c r="X347" i="12"/>
  <c r="AB347" i="12" s="1"/>
  <c r="O388" i="8"/>
  <c r="AK17" i="12"/>
  <c r="AL17" i="12"/>
  <c r="AN17" i="12" s="1"/>
  <c r="S58" i="8"/>
  <c r="H228" i="8"/>
  <c r="K191" i="8"/>
  <c r="L61" i="8"/>
  <c r="N61" i="8"/>
  <c r="V20" i="12"/>
  <c r="Z20" i="12" s="1"/>
  <c r="U20" i="12"/>
  <c r="Y20" i="12" s="1"/>
  <c r="W9" i="3"/>
  <c r="AA9" i="3" s="1"/>
  <c r="X9" i="3"/>
  <c r="AB9" i="3" s="1"/>
  <c r="J435" i="8"/>
  <c r="R394" i="12"/>
  <c r="I393" i="8"/>
  <c r="T11" i="3"/>
  <c r="AD11" i="3" s="1"/>
  <c r="S11" i="3"/>
  <c r="AG510" i="12"/>
  <c r="R551" i="8"/>
  <c r="AH510" i="12"/>
  <c r="AJ510" i="12" s="1"/>
  <c r="L136" i="8"/>
  <c r="N136" i="8"/>
  <c r="V95" i="12"/>
  <c r="Z95" i="12" s="1"/>
  <c r="U95" i="12"/>
  <c r="Y95" i="12" s="1"/>
  <c r="AK89" i="15"/>
  <c r="AM89" i="15" s="1"/>
  <c r="AL89" i="15"/>
  <c r="AN89" i="15" s="1"/>
  <c r="H288" i="8"/>
  <c r="J447" i="8"/>
  <c r="R406" i="12"/>
  <c r="AK71" i="15"/>
  <c r="AM71" i="15" s="1"/>
  <c r="AL71" i="15"/>
  <c r="AN71" i="15" s="1"/>
  <c r="M518" i="8"/>
  <c r="C404" i="8"/>
  <c r="H216" i="8"/>
  <c r="E545" i="8"/>
  <c r="X29" i="13"/>
  <c r="AB29" i="13" s="1"/>
  <c r="W29" i="13"/>
  <c r="AA29" i="13" s="1"/>
  <c r="E489" i="8"/>
  <c r="T13" i="16"/>
  <c r="AD13" i="16" s="1"/>
  <c r="S13" i="16"/>
  <c r="AC13" i="16" s="1"/>
  <c r="X127" i="12"/>
  <c r="AB127" i="12" s="1"/>
  <c r="W127" i="12"/>
  <c r="AA127" i="12" s="1"/>
  <c r="O168" i="8"/>
  <c r="Q168" i="8"/>
  <c r="K215" i="8"/>
  <c r="R28" i="14"/>
  <c r="D474" i="8"/>
  <c r="AK14" i="13"/>
  <c r="AM14" i="13" s="1"/>
  <c r="AL14" i="13"/>
  <c r="AN14" i="13" s="1"/>
  <c r="W88" i="15"/>
  <c r="X88" i="15"/>
  <c r="AB88" i="15" s="1"/>
  <c r="V144" i="12"/>
  <c r="Z144" i="12" s="1"/>
  <c r="N185" i="8"/>
  <c r="U144" i="12"/>
  <c r="Y144" i="12" s="1"/>
  <c r="L185" i="8"/>
  <c r="F456" i="8"/>
  <c r="S415" i="12"/>
  <c r="AC415" i="12" s="1"/>
  <c r="T415" i="12"/>
  <c r="AD415" i="12" s="1"/>
  <c r="G456" i="8"/>
  <c r="R66" i="15"/>
  <c r="AG364" i="12"/>
  <c r="AH364" i="12"/>
  <c r="AJ364" i="12" s="1"/>
  <c r="R405" i="8"/>
  <c r="AL67" i="15"/>
  <c r="AN67" i="15" s="1"/>
  <c r="AK67" i="15"/>
  <c r="AM67" i="15" s="1"/>
  <c r="R86" i="3"/>
  <c r="W368" i="12"/>
  <c r="AA368" i="12" s="1"/>
  <c r="O409" i="8"/>
  <c r="X368" i="12"/>
  <c r="AB368" i="12" s="1"/>
  <c r="Q409" i="8"/>
  <c r="AG76" i="12"/>
  <c r="AI76" i="12" s="1"/>
  <c r="AH76" i="12"/>
  <c r="AJ76" i="12" s="1"/>
  <c r="R117" i="8"/>
  <c r="AG73" i="3"/>
  <c r="AI73" i="3" s="1"/>
  <c r="AH73" i="3"/>
  <c r="AJ73" i="3" s="1"/>
  <c r="O381" i="8"/>
  <c r="W340" i="12"/>
  <c r="AA340" i="12" s="1"/>
  <c r="Q381" i="8"/>
  <c r="X340" i="12"/>
  <c r="J124" i="8"/>
  <c r="R83" i="12"/>
  <c r="L523" i="8"/>
  <c r="N523" i="8"/>
  <c r="V482" i="12"/>
  <c r="Z482" i="12" s="1"/>
  <c r="U482" i="12"/>
  <c r="AK168" i="12"/>
  <c r="AM168" i="12" s="1"/>
  <c r="AL168" i="12"/>
  <c r="AN168" i="12" s="1"/>
  <c r="S209" i="8"/>
  <c r="I355" i="8"/>
  <c r="R153" i="8"/>
  <c r="AH112" i="12"/>
  <c r="AJ112" i="12" s="1"/>
  <c r="AG112" i="12"/>
  <c r="AI112" i="12" s="1"/>
  <c r="O520" i="8"/>
  <c r="X479" i="12"/>
  <c r="AB479" i="12" s="1"/>
  <c r="W479" i="12"/>
  <c r="Q520" i="8"/>
  <c r="I331" i="8"/>
  <c r="H231" i="8"/>
  <c r="K184" i="8"/>
  <c r="U78" i="15"/>
  <c r="Y78" i="15" s="1"/>
  <c r="V78" i="15"/>
  <c r="Z78" i="15" s="1"/>
  <c r="U38" i="14"/>
  <c r="Y38" i="14" s="1"/>
  <c r="V38" i="14"/>
  <c r="Z38" i="14" s="1"/>
  <c r="S45" i="15"/>
  <c r="AC45" i="15" s="1"/>
  <c r="T45" i="15"/>
  <c r="AD45" i="15" s="1"/>
  <c r="W26" i="3"/>
  <c r="AA26" i="3" s="1"/>
  <c r="X26" i="3"/>
  <c r="AB26" i="3" s="1"/>
  <c r="S98" i="3"/>
  <c r="AC98" i="3" s="1"/>
  <c r="T98" i="3"/>
  <c r="AD98" i="3" s="1"/>
  <c r="T16" i="14"/>
  <c r="AD16" i="14" s="1"/>
  <c r="S16" i="14"/>
  <c r="S406" i="8"/>
  <c r="AL365" i="12"/>
  <c r="AN365" i="12" s="1"/>
  <c r="AK365" i="12"/>
  <c r="AM365" i="12" s="1"/>
  <c r="J318" i="8"/>
  <c r="R277" i="12"/>
  <c r="AG70" i="12"/>
  <c r="AI70" i="12" s="1"/>
  <c r="R111" i="8"/>
  <c r="AH70" i="12"/>
  <c r="AJ70" i="12" s="1"/>
  <c r="P405" i="8"/>
  <c r="X270" i="12"/>
  <c r="AB270" i="12" s="1"/>
  <c r="Q311" i="8"/>
  <c r="O311" i="8"/>
  <c r="W270" i="12"/>
  <c r="AA270" i="12" s="1"/>
  <c r="M457" i="8"/>
  <c r="X105" i="3"/>
  <c r="AB105" i="3" s="1"/>
  <c r="W105" i="3"/>
  <c r="AA105" i="3" s="1"/>
  <c r="U20" i="14"/>
  <c r="Y20" i="14" s="1"/>
  <c r="V20" i="14"/>
  <c r="Z20" i="14" s="1"/>
  <c r="M400" i="8"/>
  <c r="E535" i="8"/>
  <c r="AK61" i="3"/>
  <c r="AL61" i="3"/>
  <c r="AN61" i="3" s="1"/>
  <c r="S121" i="8"/>
  <c r="AL80" i="12"/>
  <c r="AN80" i="12" s="1"/>
  <c r="AK80" i="12"/>
  <c r="AM80" i="12" s="1"/>
  <c r="C471" i="8"/>
  <c r="K470" i="8"/>
  <c r="K246" i="8"/>
  <c r="S21" i="14"/>
  <c r="T21" i="14"/>
  <c r="AD21" i="14" s="1"/>
  <c r="V505" i="12"/>
  <c r="Z505" i="12" s="1"/>
  <c r="U505" i="12"/>
  <c r="Y505" i="12" s="1"/>
  <c r="N546" i="8"/>
  <c r="L546" i="8"/>
  <c r="N347" i="8"/>
  <c r="U306" i="12"/>
  <c r="Y306" i="12" s="1"/>
  <c r="L347" i="8"/>
  <c r="V306" i="12"/>
  <c r="Z306" i="12" s="1"/>
  <c r="K193" i="8"/>
  <c r="H476" i="8"/>
  <c r="AL71" i="3"/>
  <c r="AN71" i="3" s="1"/>
  <c r="AK71" i="3"/>
  <c r="AM71" i="3" s="1"/>
  <c r="C378" i="8"/>
  <c r="I437" i="8"/>
  <c r="C220" i="8"/>
  <c r="AH281" i="12"/>
  <c r="AJ281" i="12" s="1"/>
  <c r="R322" i="8"/>
  <c r="AG281" i="12"/>
  <c r="AI281" i="12" s="1"/>
  <c r="AL83" i="12"/>
  <c r="AN83" i="12" s="1"/>
  <c r="S124" i="8"/>
  <c r="AK83" i="12"/>
  <c r="AM83" i="12" s="1"/>
  <c r="R24" i="13"/>
  <c r="X341" i="12"/>
  <c r="AB341" i="12" s="1"/>
  <c r="Q382" i="8"/>
  <c r="O382" i="8"/>
  <c r="W341" i="12"/>
  <c r="AA341" i="12" s="1"/>
  <c r="H177" i="8"/>
  <c r="U36" i="13"/>
  <c r="Y36" i="13" s="1"/>
  <c r="V36" i="13"/>
  <c r="Z36" i="13" s="1"/>
  <c r="D434" i="8"/>
  <c r="C277" i="8"/>
  <c r="I126" i="8"/>
  <c r="S58" i="3"/>
  <c r="AC58" i="3" s="1"/>
  <c r="T58" i="3"/>
  <c r="AD58" i="3" s="1"/>
  <c r="I369" i="8"/>
  <c r="X166" i="12"/>
  <c r="AB166" i="12" s="1"/>
  <c r="Q207" i="8"/>
  <c r="W166" i="12"/>
  <c r="O207" i="8"/>
  <c r="M381" i="8"/>
  <c r="I492" i="8"/>
  <c r="U241" i="12"/>
  <c r="Y241" i="12" s="1"/>
  <c r="L282" i="8"/>
  <c r="V241" i="12"/>
  <c r="Z241" i="12" s="1"/>
  <c r="N282" i="8"/>
  <c r="L203" i="8"/>
  <c r="N203" i="8"/>
  <c r="V162" i="12"/>
  <c r="Z162" i="12" s="1"/>
  <c r="U162" i="12"/>
  <c r="Y162" i="12" s="1"/>
  <c r="V120" i="12"/>
  <c r="Z120" i="12" s="1"/>
  <c r="L161" i="8"/>
  <c r="U120" i="12"/>
  <c r="Y120" i="12" s="1"/>
  <c r="N161" i="8"/>
  <c r="P442" i="8"/>
  <c r="F242" i="8"/>
  <c r="T201" i="12"/>
  <c r="AD201" i="12" s="1"/>
  <c r="G242" i="8"/>
  <c r="S201" i="12"/>
  <c r="AC201" i="12" s="1"/>
  <c r="AK28" i="3"/>
  <c r="AM28" i="3" s="1"/>
  <c r="AL28" i="3"/>
  <c r="AN28" i="3" s="1"/>
  <c r="W40" i="15"/>
  <c r="AA40" i="15" s="1"/>
  <c r="X40" i="15"/>
  <c r="AB40" i="15" s="1"/>
  <c r="S177" i="8"/>
  <c r="AK136" i="12"/>
  <c r="AM136" i="12" s="1"/>
  <c r="AL136" i="12"/>
  <c r="AN136" i="12" s="1"/>
  <c r="K76" i="8"/>
  <c r="S65" i="8"/>
  <c r="AK24" i="12"/>
  <c r="AM24" i="12" s="1"/>
  <c r="AL24" i="12"/>
  <c r="AN24" i="12" s="1"/>
  <c r="H227" i="8"/>
  <c r="P435" i="8"/>
  <c r="M305" i="8"/>
  <c r="AG286" i="12"/>
  <c r="AH286" i="12"/>
  <c r="AJ286" i="12" s="1"/>
  <c r="R327" i="8"/>
  <c r="I60" i="8"/>
  <c r="Q142" i="8"/>
  <c r="O142" i="8"/>
  <c r="W101" i="12"/>
  <c r="X101" i="12"/>
  <c r="AB101" i="12" s="1"/>
  <c r="L138" i="8"/>
  <c r="V97" i="12"/>
  <c r="Z97" i="12" s="1"/>
  <c r="U97" i="12"/>
  <c r="Y97" i="12" s="1"/>
  <c r="N138" i="8"/>
  <c r="K458" i="8"/>
  <c r="I432" i="8"/>
  <c r="M140" i="8"/>
  <c r="M253" i="8"/>
  <c r="I279" i="8"/>
  <c r="I459" i="8"/>
  <c r="K354" i="8"/>
  <c r="O71" i="8"/>
  <c r="X30" i="12"/>
  <c r="AB30" i="12" s="1"/>
  <c r="Q71" i="8"/>
  <c r="W30" i="12"/>
  <c r="AA30" i="12" s="1"/>
  <c r="D263" i="8"/>
  <c r="R82" i="3"/>
  <c r="E310" i="8"/>
  <c r="U276" i="12"/>
  <c r="Y276" i="12" s="1"/>
  <c r="V276" i="12"/>
  <c r="Z276" i="12" s="1"/>
  <c r="N317" i="8"/>
  <c r="L317" i="8"/>
  <c r="AK382" i="12"/>
  <c r="AM382" i="12" s="1"/>
  <c r="S423" i="8"/>
  <c r="AL382" i="12"/>
  <c r="AN382" i="12" s="1"/>
  <c r="H190" i="8"/>
  <c r="AK139" i="12"/>
  <c r="AL139" i="12"/>
  <c r="AN139" i="12" s="1"/>
  <c r="S180" i="8"/>
  <c r="AL479" i="12"/>
  <c r="AN479" i="12" s="1"/>
  <c r="AK479" i="12"/>
  <c r="AM479" i="12" s="1"/>
  <c r="S520" i="8"/>
  <c r="S42" i="3"/>
  <c r="AC42" i="3" s="1"/>
  <c r="T42" i="3"/>
  <c r="AD42" i="3" s="1"/>
  <c r="AK437" i="12"/>
  <c r="AM437" i="12" s="1"/>
  <c r="AL437" i="12"/>
  <c r="AN437" i="12" s="1"/>
  <c r="S478" i="8"/>
  <c r="P551" i="8"/>
  <c r="H102" i="8"/>
  <c r="I490" i="8"/>
  <c r="AL70" i="3"/>
  <c r="AN70" i="3" s="1"/>
  <c r="AK70" i="3"/>
  <c r="AM70" i="3" s="1"/>
  <c r="G201" i="8"/>
  <c r="F201" i="8"/>
  <c r="S160" i="12"/>
  <c r="T160" i="12"/>
  <c r="AD160" i="12" s="1"/>
  <c r="S52" i="3"/>
  <c r="T52" i="3"/>
  <c r="AD52" i="3" s="1"/>
  <c r="D152" i="8"/>
  <c r="Q324" i="8"/>
  <c r="X283" i="12"/>
  <c r="W283" i="12"/>
  <c r="AA283" i="12" s="1"/>
  <c r="O324" i="8"/>
  <c r="AK40" i="14"/>
  <c r="AM40" i="14" s="1"/>
  <c r="AL40" i="14"/>
  <c r="AN40" i="14" s="1"/>
  <c r="C549" i="8"/>
  <c r="P513" i="8"/>
  <c r="AH61" i="3"/>
  <c r="AJ61" i="3" s="1"/>
  <c r="AG61" i="3"/>
  <c r="P525" i="8"/>
  <c r="E416" i="8"/>
  <c r="E428" i="8"/>
  <c r="H474" i="8"/>
  <c r="U45" i="3"/>
  <c r="Y45" i="3" s="1"/>
  <c r="V45" i="3"/>
  <c r="Z45" i="3" s="1"/>
  <c r="F465" i="8"/>
  <c r="G465" i="8"/>
  <c r="T424" i="12"/>
  <c r="AD424" i="12" s="1"/>
  <c r="S424" i="12"/>
  <c r="AC424" i="12" s="1"/>
  <c r="E95" i="8"/>
  <c r="W224" i="12"/>
  <c r="AA224" i="12" s="1"/>
  <c r="O265" i="8"/>
  <c r="Q265" i="8"/>
  <c r="X224" i="12"/>
  <c r="C551" i="8"/>
  <c r="H236" i="8"/>
  <c r="R21" i="14"/>
  <c r="AH40" i="12"/>
  <c r="AJ40" i="12" s="1"/>
  <c r="AG40" i="12"/>
  <c r="AI40" i="12" s="1"/>
  <c r="R81" i="8"/>
  <c r="U22" i="15"/>
  <c r="Y22" i="15" s="1"/>
  <c r="V22" i="15"/>
  <c r="Z22" i="15" s="1"/>
  <c r="R295" i="12"/>
  <c r="J336" i="8"/>
  <c r="D338" i="8"/>
  <c r="W19" i="3"/>
  <c r="AA19" i="3" s="1"/>
  <c r="X19" i="3"/>
  <c r="S289" i="8"/>
  <c r="AL248" i="12"/>
  <c r="AN248" i="12" s="1"/>
  <c r="AK248" i="12"/>
  <c r="AM248" i="12" s="1"/>
  <c r="S20" i="15"/>
  <c r="AC20" i="15" s="1"/>
  <c r="T20" i="15"/>
  <c r="AD20" i="15" s="1"/>
  <c r="E533" i="8"/>
  <c r="J78" i="8"/>
  <c r="R37" i="12"/>
  <c r="L244" i="8"/>
  <c r="V203" i="12"/>
  <c r="Z203" i="12" s="1"/>
  <c r="N244" i="8"/>
  <c r="U203" i="12"/>
  <c r="Y203" i="12" s="1"/>
  <c r="R542" i="8"/>
  <c r="AH501" i="12"/>
  <c r="AJ501" i="12" s="1"/>
  <c r="AG501" i="12"/>
  <c r="AK18" i="3"/>
  <c r="AM18" i="3" s="1"/>
  <c r="AL18" i="3"/>
  <c r="AN18" i="3" s="1"/>
  <c r="V85" i="3"/>
  <c r="Z85" i="3" s="1"/>
  <c r="U85" i="3"/>
  <c r="Y85" i="3" s="1"/>
  <c r="AL60" i="3"/>
  <c r="AN60" i="3" s="1"/>
  <c r="AK60" i="3"/>
  <c r="AM60" i="3" s="1"/>
  <c r="O521" i="8"/>
  <c r="X480" i="12"/>
  <c r="AB480" i="12" s="1"/>
  <c r="W480" i="12"/>
  <c r="Q521" i="8"/>
  <c r="M502" i="8"/>
  <c r="T465" i="12"/>
  <c r="AD465" i="12" s="1"/>
  <c r="S465" i="12"/>
  <c r="AC465" i="12" s="1"/>
  <c r="G506" i="8"/>
  <c r="F506" i="8"/>
  <c r="R52" i="3"/>
  <c r="AK36" i="13"/>
  <c r="AM36" i="13" s="1"/>
  <c r="AL36" i="13"/>
  <c r="AN36" i="13" s="1"/>
  <c r="S65" i="3"/>
  <c r="T65" i="3"/>
  <c r="AD65" i="3" s="1"/>
  <c r="C516" i="8"/>
  <c r="AL87" i="12"/>
  <c r="AN87" i="12" s="1"/>
  <c r="S128" i="8"/>
  <c r="AK87" i="12"/>
  <c r="AM87" i="12" s="1"/>
  <c r="K435" i="8"/>
  <c r="AH32" i="12"/>
  <c r="AJ32" i="12" s="1"/>
  <c r="AG32" i="12"/>
  <c r="AI32" i="12" s="1"/>
  <c r="R73" i="8"/>
  <c r="P360" i="8"/>
  <c r="J526" i="8"/>
  <c r="R485" i="12"/>
  <c r="R509" i="12"/>
  <c r="J550" i="8"/>
  <c r="Q62" i="8"/>
  <c r="O62" i="8"/>
  <c r="W21" i="12"/>
  <c r="AA21" i="12" s="1"/>
  <c r="X21" i="12"/>
  <c r="AB21" i="12" s="1"/>
  <c r="I467" i="8"/>
  <c r="R78" i="15"/>
  <c r="R484" i="12"/>
  <c r="J525" i="8"/>
  <c r="I191" i="8"/>
  <c r="AH44" i="14"/>
  <c r="AJ44" i="14" s="1"/>
  <c r="AG44" i="14"/>
  <c r="AI44" i="14" s="1"/>
  <c r="AH494" i="12"/>
  <c r="AJ494" i="12" s="1"/>
  <c r="AG494" i="12"/>
  <c r="R535" i="8"/>
  <c r="I75" i="8"/>
  <c r="K359" i="8"/>
  <c r="U16" i="15"/>
  <c r="Y16" i="15" s="1"/>
  <c r="V16" i="15"/>
  <c r="Z16" i="15" s="1"/>
  <c r="AH363" i="12"/>
  <c r="AJ363" i="12" s="1"/>
  <c r="AG363" i="12"/>
  <c r="R404" i="8"/>
  <c r="H516" i="8"/>
  <c r="T108" i="12"/>
  <c r="AD108" i="12" s="1"/>
  <c r="G149" i="8"/>
  <c r="S108" i="12"/>
  <c r="AC108" i="12" s="1"/>
  <c r="F149" i="8"/>
  <c r="N301" i="8"/>
  <c r="U260" i="12"/>
  <c r="Y260" i="12" s="1"/>
  <c r="L301" i="8"/>
  <c r="V260" i="12"/>
  <c r="Z260" i="12" s="1"/>
  <c r="S70" i="15"/>
  <c r="AC70" i="15" s="1"/>
  <c r="T70" i="15"/>
  <c r="AD70" i="15" s="1"/>
  <c r="AG220" i="12"/>
  <c r="AH220" i="12"/>
  <c r="AJ220" i="12" s="1"/>
  <c r="R261" i="8"/>
  <c r="R67" i="8"/>
  <c r="AH26" i="12"/>
  <c r="AJ26" i="12" s="1"/>
  <c r="AG26" i="12"/>
  <c r="AI26" i="12" s="1"/>
  <c r="AH388" i="12"/>
  <c r="AJ388" i="12" s="1"/>
  <c r="AG388" i="12"/>
  <c r="R429" i="8"/>
  <c r="H267" i="8"/>
  <c r="M119" i="8"/>
  <c r="S466" i="12"/>
  <c r="AC466" i="12" s="1"/>
  <c r="T466" i="12"/>
  <c r="AD466" i="12" s="1"/>
  <c r="F507" i="8"/>
  <c r="G507" i="8"/>
  <c r="C526" i="8"/>
  <c r="R453" i="12"/>
  <c r="J494" i="8"/>
  <c r="G481" i="8"/>
  <c r="T440" i="12"/>
  <c r="AD440" i="12" s="1"/>
  <c r="F481" i="8"/>
  <c r="S440" i="12"/>
  <c r="AC440" i="12" s="1"/>
  <c r="AL370" i="12"/>
  <c r="AN370" i="12" s="1"/>
  <c r="S411" i="8"/>
  <c r="AK370" i="12"/>
  <c r="AM370" i="12" s="1"/>
  <c r="N188" i="8"/>
  <c r="V147" i="12"/>
  <c r="Z147" i="12" s="1"/>
  <c r="L188" i="8"/>
  <c r="U147" i="12"/>
  <c r="Y147" i="12" s="1"/>
  <c r="J259" i="8"/>
  <c r="R218" i="12"/>
  <c r="D147" i="8"/>
  <c r="N92" i="8"/>
  <c r="U51" i="12"/>
  <c r="Y51" i="12" s="1"/>
  <c r="L92" i="8"/>
  <c r="V51" i="12"/>
  <c r="Z51" i="12" s="1"/>
  <c r="V445" i="12"/>
  <c r="Z445" i="12" s="1"/>
  <c r="N486" i="8"/>
  <c r="L486" i="8"/>
  <c r="U445" i="12"/>
  <c r="Y445" i="12" s="1"/>
  <c r="C300" i="8"/>
  <c r="V440" i="12"/>
  <c r="Z440" i="12" s="1"/>
  <c r="U440" i="12"/>
  <c r="Y440" i="12" s="1"/>
  <c r="N481" i="8"/>
  <c r="L481" i="8"/>
  <c r="H392" i="8"/>
  <c r="E112" i="8"/>
  <c r="C485" i="8"/>
  <c r="AK59" i="3"/>
  <c r="AM59" i="3" s="1"/>
  <c r="AL59" i="3"/>
  <c r="AN59" i="3" s="1"/>
  <c r="AL37" i="15"/>
  <c r="AN37" i="15" s="1"/>
  <c r="AK37" i="15"/>
  <c r="AM37" i="15" s="1"/>
  <c r="S93" i="12"/>
  <c r="T93" i="12"/>
  <c r="AD93" i="12" s="1"/>
  <c r="F134" i="8"/>
  <c r="G134" i="8"/>
  <c r="T386" i="12"/>
  <c r="AD386" i="12" s="1"/>
  <c r="S386" i="12"/>
  <c r="AC386" i="12" s="1"/>
  <c r="F427" i="8"/>
  <c r="G427" i="8"/>
  <c r="R58" i="8"/>
  <c r="AG17" i="12"/>
  <c r="AH17" i="12"/>
  <c r="AJ17" i="12" s="1"/>
  <c r="M321" i="8"/>
  <c r="D328" i="8"/>
  <c r="L336" i="8"/>
  <c r="V295" i="12"/>
  <c r="Z295" i="12" s="1"/>
  <c r="U295" i="12"/>
  <c r="Y295" i="12" s="1"/>
  <c r="N336" i="8"/>
  <c r="U495" i="12"/>
  <c r="Y495" i="12" s="1"/>
  <c r="N536" i="8"/>
  <c r="L536" i="8"/>
  <c r="V495" i="12"/>
  <c r="Z495" i="12" s="1"/>
  <c r="E202" i="8"/>
  <c r="P386" i="8"/>
  <c r="U101" i="15"/>
  <c r="Y101" i="15" s="1"/>
  <c r="V101" i="15"/>
  <c r="Z101" i="15" s="1"/>
  <c r="M445" i="8"/>
  <c r="R552" i="8"/>
  <c r="AG511" i="12"/>
  <c r="AI511" i="12" s="1"/>
  <c r="AH511" i="12"/>
  <c r="AJ511" i="12" s="1"/>
  <c r="P158" i="8"/>
  <c r="AK182" i="12"/>
  <c r="AM182" i="12" s="1"/>
  <c r="S223" i="8"/>
  <c r="AL182" i="12"/>
  <c r="AN182" i="12" s="1"/>
  <c r="D330" i="8"/>
  <c r="R50" i="3"/>
  <c r="M324" i="8"/>
  <c r="K491" i="8"/>
  <c r="U32" i="14"/>
  <c r="Y32" i="14" s="1"/>
  <c r="V32" i="14"/>
  <c r="Z32" i="14" s="1"/>
  <c r="S186" i="8"/>
  <c r="AL145" i="12"/>
  <c r="AN145" i="12" s="1"/>
  <c r="AK145" i="12"/>
  <c r="AM145" i="12" s="1"/>
  <c r="AG29" i="13"/>
  <c r="AH29" i="13"/>
  <c r="AJ29" i="13" s="1"/>
  <c r="K188" i="8"/>
  <c r="V41" i="15"/>
  <c r="Z41" i="15" s="1"/>
  <c r="U41" i="15"/>
  <c r="Y41" i="15" s="1"/>
  <c r="S180" i="12"/>
  <c r="AC180" i="12" s="1"/>
  <c r="G221" i="8"/>
  <c r="F221" i="8"/>
  <c r="T180" i="12"/>
  <c r="AD180" i="12" s="1"/>
  <c r="AL74" i="3"/>
  <c r="AK74" i="3"/>
  <c r="AM74" i="3" s="1"/>
  <c r="R440" i="12"/>
  <c r="J481" i="8"/>
  <c r="Q509" i="8"/>
  <c r="O509" i="8"/>
  <c r="X468" i="12"/>
  <c r="AB468" i="12" s="1"/>
  <c r="W468" i="12"/>
  <c r="AA468" i="12" s="1"/>
  <c r="T338" i="12"/>
  <c r="AD338" i="12" s="1"/>
  <c r="G379" i="8"/>
  <c r="S338" i="12"/>
  <c r="F379" i="8"/>
  <c r="AK391" i="12"/>
  <c r="AL391" i="12"/>
  <c r="AN391" i="12" s="1"/>
  <c r="S432" i="8"/>
  <c r="AK10" i="14"/>
  <c r="AM10" i="14" s="1"/>
  <c r="AL10" i="14"/>
  <c r="AN10" i="14" s="1"/>
  <c r="P198" i="8"/>
  <c r="E422" i="8"/>
  <c r="J229" i="8"/>
  <c r="R188" i="12"/>
  <c r="AL46" i="14"/>
  <c r="AN46" i="14" s="1"/>
  <c r="AK46" i="14"/>
  <c r="AM46" i="14" s="1"/>
  <c r="M272" i="8"/>
  <c r="K211" i="8"/>
  <c r="E500" i="8"/>
  <c r="F147" i="8"/>
  <c r="G147" i="8"/>
  <c r="T106" i="12"/>
  <c r="AD106" i="12" s="1"/>
  <c r="S106" i="12"/>
  <c r="AC106" i="12" s="1"/>
  <c r="X407" i="12"/>
  <c r="AB407" i="12" s="1"/>
  <c r="W407" i="12"/>
  <c r="Q448" i="8"/>
  <c r="O448" i="8"/>
  <c r="E434" i="8"/>
  <c r="D327" i="8"/>
  <c r="G548" i="8"/>
  <c r="F548" i="8"/>
  <c r="T507" i="12"/>
  <c r="AD507" i="12" s="1"/>
  <c r="S507" i="12"/>
  <c r="T26" i="14"/>
  <c r="AD26" i="14" s="1"/>
  <c r="S26" i="14"/>
  <c r="AC26" i="14" s="1"/>
  <c r="E109" i="8"/>
  <c r="U83" i="15"/>
  <c r="V83" i="15"/>
  <c r="Z83" i="15" s="1"/>
  <c r="K171" i="8"/>
  <c r="AK461" i="12"/>
  <c r="AM461" i="12" s="1"/>
  <c r="AL461" i="12"/>
  <c r="AN461" i="12" s="1"/>
  <c r="S502" i="8"/>
  <c r="C329" i="8"/>
  <c r="K442" i="8"/>
  <c r="D545" i="8"/>
  <c r="H540" i="8"/>
  <c r="C59" i="8"/>
  <c r="C96" i="8"/>
  <c r="M161" i="8"/>
  <c r="N464" i="8"/>
  <c r="L464" i="8"/>
  <c r="U423" i="12"/>
  <c r="Y423" i="12" s="1"/>
  <c r="V423" i="12"/>
  <c r="Z423" i="12" s="1"/>
  <c r="E248" i="8"/>
  <c r="J416" i="8"/>
  <c r="R375" i="12"/>
  <c r="H535" i="8"/>
  <c r="P395" i="8"/>
  <c r="C474" i="8"/>
  <c r="P133" i="8"/>
  <c r="Q174" i="8"/>
  <c r="X133" i="12"/>
  <c r="AB133" i="12" s="1"/>
  <c r="W133" i="12"/>
  <c r="O174" i="8"/>
  <c r="E453" i="8"/>
  <c r="H128" i="8"/>
  <c r="P235" i="8"/>
  <c r="S51" i="12"/>
  <c r="AC51" i="12" s="1"/>
  <c r="F92" i="8"/>
  <c r="G92" i="8"/>
  <c r="T51" i="12"/>
  <c r="AD51" i="12" s="1"/>
  <c r="C242" i="8"/>
  <c r="I96" i="8"/>
  <c r="R65" i="3"/>
  <c r="K472" i="8"/>
  <c r="X36" i="14"/>
  <c r="AB36" i="14" s="1"/>
  <c r="W36" i="14"/>
  <c r="I371" i="8"/>
  <c r="C133" i="8"/>
  <c r="H160" i="8"/>
  <c r="X424" i="12"/>
  <c r="W424" i="12"/>
  <c r="AA424" i="12" s="1"/>
  <c r="Q465" i="8"/>
  <c r="O465" i="8"/>
  <c r="C438" i="8"/>
  <c r="L151" i="8"/>
  <c r="N151" i="8"/>
  <c r="V110" i="12"/>
  <c r="Z110" i="12" s="1"/>
  <c r="U110" i="12"/>
  <c r="Y110" i="12" s="1"/>
  <c r="R487" i="12"/>
  <c r="J528" i="8"/>
  <c r="L175" i="8"/>
  <c r="V134" i="12"/>
  <c r="Z134" i="12" s="1"/>
  <c r="U134" i="12"/>
  <c r="Y134" i="12" s="1"/>
  <c r="N175" i="8"/>
  <c r="R262" i="8"/>
  <c r="AH221" i="12"/>
  <c r="AJ221" i="12" s="1"/>
  <c r="AG221" i="12"/>
  <c r="AI221" i="12" s="1"/>
  <c r="U509" i="12"/>
  <c r="Y509" i="12" s="1"/>
  <c r="N550" i="8"/>
  <c r="V509" i="12"/>
  <c r="Z509" i="12" s="1"/>
  <c r="L550" i="8"/>
  <c r="I448" i="8"/>
  <c r="W92" i="15"/>
  <c r="X92" i="15"/>
  <c r="AB92" i="15" s="1"/>
  <c r="W510" i="12"/>
  <c r="AA510" i="12" s="1"/>
  <c r="O551" i="8"/>
  <c r="X510" i="12"/>
  <c r="AB510" i="12" s="1"/>
  <c r="Q551" i="8"/>
  <c r="S53" i="15"/>
  <c r="T53" i="15"/>
  <c r="AD53" i="15" s="1"/>
  <c r="H239" i="8"/>
  <c r="K353" i="8"/>
  <c r="AL94" i="12"/>
  <c r="AN94" i="12" s="1"/>
  <c r="AK94" i="12"/>
  <c r="AM94" i="12" s="1"/>
  <c r="S135" i="8"/>
  <c r="C150" i="8"/>
  <c r="I179" i="8"/>
  <c r="E121" i="8"/>
  <c r="O235" i="8"/>
  <c r="X194" i="12"/>
  <c r="Q235" i="8"/>
  <c r="W194" i="12"/>
  <c r="AA194" i="12" s="1"/>
  <c r="R96" i="15"/>
  <c r="U81" i="15"/>
  <c r="V81" i="15"/>
  <c r="Z81" i="15" s="1"/>
  <c r="F308" i="8"/>
  <c r="G308" i="8"/>
  <c r="S267" i="12"/>
  <c r="AC267" i="12" s="1"/>
  <c r="T267" i="12"/>
  <c r="AD267" i="12" s="1"/>
  <c r="AH37" i="3"/>
  <c r="AJ37" i="3" s="1"/>
  <c r="AG37" i="3"/>
  <c r="M469" i="8"/>
  <c r="C362" i="8"/>
  <c r="P341" i="8"/>
  <c r="I163" i="8"/>
  <c r="I276" i="8"/>
  <c r="W72" i="3"/>
  <c r="AA72" i="3" s="1"/>
  <c r="X72" i="3"/>
  <c r="AB72" i="3" s="1"/>
  <c r="M498" i="8"/>
  <c r="K129" i="8"/>
  <c r="G400" i="8"/>
  <c r="T359" i="12"/>
  <c r="AD359" i="12" s="1"/>
  <c r="S359" i="12"/>
  <c r="AC359" i="12" s="1"/>
  <c r="F400" i="8"/>
  <c r="S271" i="8"/>
  <c r="AK230" i="12"/>
  <c r="AM230" i="12" s="1"/>
  <c r="AL230" i="12"/>
  <c r="AN230" i="12" s="1"/>
  <c r="M86" i="8"/>
  <c r="X392" i="12"/>
  <c r="AB392" i="12" s="1"/>
  <c r="Q433" i="8"/>
  <c r="W392" i="12"/>
  <c r="O433" i="8"/>
  <c r="O202" i="8"/>
  <c r="Q202" i="8"/>
  <c r="X161" i="12"/>
  <c r="W161" i="12"/>
  <c r="AA161" i="12" s="1"/>
  <c r="I478" i="8"/>
  <c r="J225" i="8"/>
  <c r="R184" i="12"/>
  <c r="AH147" i="12"/>
  <c r="AJ147" i="12" s="1"/>
  <c r="AG147" i="12"/>
  <c r="AI147" i="12" s="1"/>
  <c r="R188" i="8"/>
  <c r="E506" i="8"/>
  <c r="I205" i="8"/>
  <c r="AL40" i="15"/>
  <c r="AN40" i="15" s="1"/>
  <c r="AK40" i="15"/>
  <c r="AM40" i="15" s="1"/>
  <c r="Q83" i="8"/>
  <c r="O83" i="8"/>
  <c r="W42" i="12"/>
  <c r="AA42" i="12" s="1"/>
  <c r="X42" i="12"/>
  <c r="AB42" i="12" s="1"/>
  <c r="E122" i="8"/>
  <c r="E268" i="8"/>
  <c r="E549" i="8"/>
  <c r="C448" i="8"/>
  <c r="J402" i="8"/>
  <c r="R361" i="12"/>
  <c r="R109" i="12"/>
  <c r="J150" i="8"/>
  <c r="P387" i="8"/>
  <c r="I412" i="8"/>
  <c r="S58" i="15"/>
  <c r="T58" i="15"/>
  <c r="AD58" i="15" s="1"/>
  <c r="AK101" i="12"/>
  <c r="AM101" i="12" s="1"/>
  <c r="S142" i="8"/>
  <c r="AL101" i="12"/>
  <c r="AN101" i="12" s="1"/>
  <c r="M153" i="8"/>
  <c r="X87" i="3"/>
  <c r="W87" i="3"/>
  <c r="AA87" i="3" s="1"/>
  <c r="K292" i="8"/>
  <c r="P436" i="8"/>
  <c r="I540" i="8"/>
  <c r="S10" i="12"/>
  <c r="AC10" i="12" s="1"/>
  <c r="F51" i="8"/>
  <c r="G51" i="8"/>
  <c r="T10" i="12"/>
  <c r="AD10" i="12" s="1"/>
  <c r="R21" i="16"/>
  <c r="C215" i="8"/>
  <c r="S55" i="3"/>
  <c r="AC55" i="3" s="1"/>
  <c r="T55" i="3"/>
  <c r="AD55" i="3" s="1"/>
  <c r="F224" i="8"/>
  <c r="S183" i="12"/>
  <c r="AC183" i="12" s="1"/>
  <c r="G224" i="8"/>
  <c r="T183" i="12"/>
  <c r="AD183" i="12" s="1"/>
  <c r="P377" i="8"/>
  <c r="AK381" i="12"/>
  <c r="AM381" i="12" s="1"/>
  <c r="AL381" i="12"/>
  <c r="AN381" i="12" s="1"/>
  <c r="S422" i="8"/>
  <c r="N109" i="8"/>
  <c r="V68" i="12"/>
  <c r="Z68" i="12" s="1"/>
  <c r="U68" i="12"/>
  <c r="Y68" i="12" s="1"/>
  <c r="L109" i="8"/>
  <c r="P310" i="8"/>
  <c r="G163" i="8"/>
  <c r="S122" i="12"/>
  <c r="AC122" i="12" s="1"/>
  <c r="T122" i="12"/>
  <c r="AD122" i="12" s="1"/>
  <c r="F163" i="8"/>
  <c r="K139" i="8"/>
  <c r="R216" i="12"/>
  <c r="J257" i="8"/>
  <c r="V105" i="12"/>
  <c r="Z105" i="12" s="1"/>
  <c r="N146" i="8"/>
  <c r="L146" i="8"/>
  <c r="U105" i="12"/>
  <c r="Y105" i="12" s="1"/>
  <c r="E295" i="8"/>
  <c r="K233" i="8"/>
  <c r="S470" i="8"/>
  <c r="AK429" i="12"/>
  <c r="AM429" i="12" s="1"/>
  <c r="AL429" i="12"/>
  <c r="AN429" i="12" s="1"/>
  <c r="W19" i="16"/>
  <c r="AA19" i="16" s="1"/>
  <c r="X19" i="16"/>
  <c r="M499" i="8"/>
  <c r="C270" i="8"/>
  <c r="P241" i="8"/>
  <c r="C187" i="8"/>
  <c r="M51" i="8"/>
  <c r="H304" i="8"/>
  <c r="X63" i="15"/>
  <c r="W63" i="15"/>
  <c r="AA63" i="15" s="1"/>
  <c r="AH96" i="3"/>
  <c r="AJ96" i="3" s="1"/>
  <c r="AG96" i="3"/>
  <c r="AH25" i="15"/>
  <c r="AJ25" i="15" s="1"/>
  <c r="AG25" i="15"/>
  <c r="AH312" i="12"/>
  <c r="AJ312" i="12" s="1"/>
  <c r="AG312" i="12"/>
  <c r="R353" i="8"/>
  <c r="AH39" i="12"/>
  <c r="AJ39" i="12" s="1"/>
  <c r="AG39" i="12"/>
  <c r="AI39" i="12" s="1"/>
  <c r="R80" i="8"/>
  <c r="U90" i="3"/>
  <c r="Y90" i="3" s="1"/>
  <c r="V90" i="3"/>
  <c r="Z90" i="3" s="1"/>
  <c r="M313" i="8"/>
  <c r="AL56" i="3"/>
  <c r="AN56" i="3" s="1"/>
  <c r="AK56" i="3"/>
  <c r="AM56" i="3" s="1"/>
  <c r="K222" i="8"/>
  <c r="E107" i="8"/>
  <c r="D63" i="8"/>
  <c r="I382" i="8"/>
  <c r="E157" i="8"/>
  <c r="J54" i="8"/>
  <c r="R13" i="12"/>
  <c r="I122" i="8"/>
  <c r="U126" i="12"/>
  <c r="Y126" i="12" s="1"/>
  <c r="N167" i="8"/>
  <c r="L167" i="8"/>
  <c r="V126" i="12"/>
  <c r="Z126" i="12" s="1"/>
  <c r="AL53" i="15"/>
  <c r="AN53" i="15" s="1"/>
  <c r="AK53" i="15"/>
  <c r="AM53" i="15" s="1"/>
  <c r="C543" i="8"/>
  <c r="W206" i="12"/>
  <c r="AA206" i="12" s="1"/>
  <c r="O247" i="8"/>
  <c r="X206" i="12"/>
  <c r="Q247" i="8"/>
  <c r="R201" i="8"/>
  <c r="AG160" i="12"/>
  <c r="AH160" i="12"/>
  <c r="AJ160" i="12" s="1"/>
  <c r="S112" i="8"/>
  <c r="AK71" i="12"/>
  <c r="AM71" i="12" s="1"/>
  <c r="AL71" i="12"/>
  <c r="AN71" i="12" s="1"/>
  <c r="AG70" i="15"/>
  <c r="AH70" i="15"/>
  <c r="AJ70" i="15" s="1"/>
  <c r="Q460" i="8"/>
  <c r="W419" i="12"/>
  <c r="X419" i="12"/>
  <c r="AB419" i="12" s="1"/>
  <c r="O460" i="8"/>
  <c r="X68" i="3"/>
  <c r="W68" i="3"/>
  <c r="AA68" i="3" s="1"/>
  <c r="K473" i="8"/>
  <c r="J451" i="8"/>
  <c r="R410" i="12"/>
  <c r="W255" i="12"/>
  <c r="AA255" i="12" s="1"/>
  <c r="X255" i="12"/>
  <c r="Q296" i="8"/>
  <c r="O296" i="8"/>
  <c r="P315" i="8"/>
  <c r="J94" i="8"/>
  <c r="R53" i="12"/>
  <c r="I76" i="8"/>
  <c r="W10" i="3"/>
  <c r="AA10" i="3" s="1"/>
  <c r="X10" i="3"/>
  <c r="AB10" i="3" s="1"/>
  <c r="C249" i="8"/>
  <c r="J320" i="8"/>
  <c r="R279" i="12"/>
  <c r="M384" i="8"/>
  <c r="J422" i="8"/>
  <c r="R381" i="12"/>
  <c r="K220" i="8"/>
  <c r="M270" i="8"/>
  <c r="Q290" i="8"/>
  <c r="W249" i="12"/>
  <c r="X249" i="12"/>
  <c r="AB249" i="12" s="1"/>
  <c r="O290" i="8"/>
  <c r="M544" i="8"/>
  <c r="E92" i="8"/>
  <c r="V69" i="15"/>
  <c r="Z69" i="15" s="1"/>
  <c r="U69" i="15"/>
  <c r="Y69" i="15" s="1"/>
  <c r="T314" i="12"/>
  <c r="AD314" i="12" s="1"/>
  <c r="S314" i="12"/>
  <c r="F355" i="8"/>
  <c r="G355" i="8"/>
  <c r="C284" i="8"/>
  <c r="Q76" i="8"/>
  <c r="O76" i="8"/>
  <c r="W35" i="12"/>
  <c r="AA35" i="12" s="1"/>
  <c r="X35" i="12"/>
  <c r="AB35" i="12" s="1"/>
  <c r="Q487" i="8"/>
  <c r="X446" i="12"/>
  <c r="O487" i="8"/>
  <c r="W446" i="12"/>
  <c r="AA446" i="12" s="1"/>
  <c r="M546" i="8"/>
  <c r="AK164" i="12"/>
  <c r="AM164" i="12" s="1"/>
  <c r="S205" i="8"/>
  <c r="AL164" i="12"/>
  <c r="AN164" i="12" s="1"/>
  <c r="W211" i="12"/>
  <c r="AA211" i="12" s="1"/>
  <c r="X211" i="12"/>
  <c r="Q252" i="8"/>
  <c r="O252" i="8"/>
  <c r="W38" i="3"/>
  <c r="AA38" i="3" s="1"/>
  <c r="X38" i="3"/>
  <c r="AB38" i="3" s="1"/>
  <c r="E64" i="8"/>
  <c r="H452" i="8"/>
  <c r="H57" i="8"/>
  <c r="Q236" i="8"/>
  <c r="O236" i="8"/>
  <c r="X195" i="12"/>
  <c r="AB195" i="12" s="1"/>
  <c r="W195" i="12"/>
  <c r="J304" i="8"/>
  <c r="R263" i="12"/>
  <c r="M193" i="8"/>
  <c r="X58" i="12"/>
  <c r="AB58" i="12" s="1"/>
  <c r="W58" i="12"/>
  <c r="O99" i="8"/>
  <c r="Q99" i="8"/>
  <c r="I482" i="8"/>
  <c r="S345" i="8"/>
  <c r="AK304" i="12"/>
  <c r="AM304" i="12" s="1"/>
  <c r="AL304" i="12"/>
  <c r="AN304" i="12" s="1"/>
  <c r="AK34" i="15"/>
  <c r="AM34" i="15" s="1"/>
  <c r="AL34" i="15"/>
  <c r="AN34" i="15" s="1"/>
  <c r="O271" i="8"/>
  <c r="Q271" i="8"/>
  <c r="W230" i="12"/>
  <c r="X230" i="12"/>
  <c r="AB230" i="12" s="1"/>
  <c r="AK509" i="12"/>
  <c r="AM509" i="12" s="1"/>
  <c r="AL509" i="12"/>
  <c r="AN509" i="12" s="1"/>
  <c r="S550" i="8"/>
  <c r="AK55" i="3"/>
  <c r="AM55" i="3" s="1"/>
  <c r="AL55" i="3"/>
  <c r="AN55" i="3" s="1"/>
  <c r="C321" i="8"/>
  <c r="M391" i="8"/>
  <c r="J114" i="8"/>
  <c r="R73" i="12"/>
  <c r="R54" i="15"/>
  <c r="Q297" i="8"/>
  <c r="W256" i="12"/>
  <c r="O297" i="8"/>
  <c r="X256" i="12"/>
  <c r="AB256" i="12" s="1"/>
  <c r="F135" i="8"/>
  <c r="T94" i="12"/>
  <c r="AD94" i="12" s="1"/>
  <c r="S94" i="12"/>
  <c r="AC94" i="12" s="1"/>
  <c r="G135" i="8"/>
  <c r="D99" i="8"/>
  <c r="U9" i="13"/>
  <c r="Y9" i="13" s="1"/>
  <c r="V9" i="13"/>
  <c r="Z9" i="13" s="1"/>
  <c r="U68" i="15"/>
  <c r="Y68" i="15" s="1"/>
  <c r="V68" i="15"/>
  <c r="Z68" i="15" s="1"/>
  <c r="D110" i="8"/>
  <c r="J391" i="8"/>
  <c r="R350" i="12"/>
  <c r="U48" i="3"/>
  <c r="Y48" i="3" s="1"/>
  <c r="V48" i="3"/>
  <c r="Z48" i="3" s="1"/>
  <c r="J347" i="8"/>
  <c r="R306" i="12"/>
  <c r="M261" i="8"/>
  <c r="AG373" i="12"/>
  <c r="AH373" i="12"/>
  <c r="AJ373" i="12" s="1"/>
  <c r="R414" i="8"/>
  <c r="M329" i="8"/>
  <c r="S32" i="14"/>
  <c r="T32" i="14"/>
  <c r="AD32" i="14" s="1"/>
  <c r="X187" i="12"/>
  <c r="O228" i="8"/>
  <c r="Q228" i="8"/>
  <c r="W187" i="12"/>
  <c r="AA187" i="12" s="1"/>
  <c r="C70" i="8"/>
  <c r="V34" i="3"/>
  <c r="Z34" i="3" s="1"/>
  <c r="U34" i="3"/>
  <c r="Y34" i="3" s="1"/>
  <c r="C523" i="8"/>
  <c r="M496" i="8"/>
  <c r="D150" i="8"/>
  <c r="C497" i="8"/>
  <c r="C162" i="8"/>
  <c r="J551" i="8"/>
  <c r="R510" i="12"/>
  <c r="S91" i="15"/>
  <c r="T91" i="15"/>
  <c r="AD91" i="15" s="1"/>
  <c r="W350" i="12"/>
  <c r="AA350" i="12" s="1"/>
  <c r="O391" i="8"/>
  <c r="Q391" i="8"/>
  <c r="X350" i="12"/>
  <c r="AB350" i="12" s="1"/>
  <c r="M133" i="8"/>
  <c r="E300" i="8"/>
  <c r="AG32" i="14"/>
  <c r="AH32" i="14"/>
  <c r="AJ32" i="14" s="1"/>
  <c r="R248" i="12"/>
  <c r="J289" i="8"/>
  <c r="C262" i="8"/>
  <c r="U64" i="3"/>
  <c r="Y64" i="3" s="1"/>
  <c r="V64" i="3"/>
  <c r="Z64" i="3" s="1"/>
  <c r="AG42" i="3"/>
  <c r="AH42" i="3"/>
  <c r="AJ42" i="3" s="1"/>
  <c r="C538" i="8"/>
  <c r="H249" i="8"/>
  <c r="Q259" i="8"/>
  <c r="W218" i="12"/>
  <c r="X218" i="12"/>
  <c r="AB218" i="12" s="1"/>
  <c r="O259" i="8"/>
  <c r="H366" i="8"/>
  <c r="D230" i="8"/>
  <c r="AG65" i="3"/>
  <c r="AH65" i="3"/>
  <c r="AJ65" i="3" s="1"/>
  <c r="K290" i="8"/>
  <c r="M385" i="8"/>
  <c r="U220" i="12"/>
  <c r="Y220" i="12" s="1"/>
  <c r="V220" i="12"/>
  <c r="Z220" i="12" s="1"/>
  <c r="L261" i="8"/>
  <c r="N261" i="8"/>
  <c r="R44" i="14"/>
  <c r="K157" i="8"/>
  <c r="I54" i="8"/>
  <c r="H389" i="8"/>
  <c r="E395" i="8"/>
  <c r="I159" i="8"/>
  <c r="E369" i="8"/>
  <c r="T37" i="14"/>
  <c r="AD37" i="14" s="1"/>
  <c r="S37" i="14"/>
  <c r="AC37" i="14" s="1"/>
  <c r="C435" i="8"/>
  <c r="C331" i="8"/>
  <c r="N517" i="8"/>
  <c r="V476" i="12"/>
  <c r="Z476" i="12" s="1"/>
  <c r="L517" i="8"/>
  <c r="U476" i="12"/>
  <c r="Y476" i="12" s="1"/>
  <c r="G72" i="8"/>
  <c r="T31" i="12"/>
  <c r="AD31" i="12" s="1"/>
  <c r="S31" i="12"/>
  <c r="F72" i="8"/>
  <c r="X384" i="12"/>
  <c r="AB384" i="12" s="1"/>
  <c r="W384" i="12"/>
  <c r="AA384" i="12" s="1"/>
  <c r="O425" i="8"/>
  <c r="Q425" i="8"/>
  <c r="N101" i="8"/>
  <c r="L101" i="8"/>
  <c r="V60" i="12"/>
  <c r="Z60" i="12" s="1"/>
  <c r="U60" i="12"/>
  <c r="Y60" i="12" s="1"/>
  <c r="M548" i="8"/>
  <c r="N79" i="8"/>
  <c r="V38" i="12"/>
  <c r="Z38" i="12" s="1"/>
  <c r="L79" i="8"/>
  <c r="U38" i="12"/>
  <c r="Y38" i="12" s="1"/>
  <c r="L533" i="8"/>
  <c r="U492" i="12"/>
  <c r="Y492" i="12" s="1"/>
  <c r="V492" i="12"/>
  <c r="Z492" i="12" s="1"/>
  <c r="N533" i="8"/>
  <c r="C500" i="8"/>
  <c r="J446" i="8"/>
  <c r="R405" i="12"/>
  <c r="J126" i="8"/>
  <c r="R85" i="12"/>
  <c r="R40" i="12"/>
  <c r="J81" i="8"/>
  <c r="R538" i="8"/>
  <c r="AG497" i="12"/>
  <c r="AH497" i="12"/>
  <c r="AJ497" i="12" s="1"/>
  <c r="K256" i="8"/>
  <c r="J488" i="8"/>
  <c r="R447" i="12"/>
  <c r="AG263" i="12"/>
  <c r="AH263" i="12"/>
  <c r="AJ263" i="12" s="1"/>
  <c r="R304" i="8"/>
  <c r="X87" i="15"/>
  <c r="AB87" i="15" s="1"/>
  <c r="W87" i="15"/>
  <c r="S43" i="14"/>
  <c r="T43" i="14"/>
  <c r="AD43" i="14" s="1"/>
  <c r="E283" i="8"/>
  <c r="M74" i="8"/>
  <c r="O230" i="8"/>
  <c r="W189" i="12"/>
  <c r="AA189" i="12" s="1"/>
  <c r="Q230" i="8"/>
  <c r="X189" i="12"/>
  <c r="AB189" i="12" s="1"/>
  <c r="AK425" i="12"/>
  <c r="AM425" i="12" s="1"/>
  <c r="AL425" i="12"/>
  <c r="AN425" i="12" s="1"/>
  <c r="S466" i="8"/>
  <c r="J204" i="8"/>
  <c r="R163" i="12"/>
  <c r="C376" i="8"/>
  <c r="D426" i="8"/>
  <c r="M120" i="8"/>
  <c r="V173" i="12"/>
  <c r="Z173" i="12" s="1"/>
  <c r="U173" i="12"/>
  <c r="Y173" i="12" s="1"/>
  <c r="L214" i="8"/>
  <c r="N214" i="8"/>
  <c r="Q370" i="8"/>
  <c r="X329" i="12"/>
  <c r="AB329" i="12" s="1"/>
  <c r="W329" i="12"/>
  <c r="O370" i="8"/>
  <c r="W71" i="3"/>
  <c r="AA71" i="3" s="1"/>
  <c r="X71" i="3"/>
  <c r="E96" i="8"/>
  <c r="AK8" i="12"/>
  <c r="AM8" i="12" s="1"/>
  <c r="AL8" i="12"/>
  <c r="AN8" i="12" s="1"/>
  <c r="S49" i="8"/>
  <c r="W484" i="12"/>
  <c r="AA484" i="12" s="1"/>
  <c r="X484" i="12"/>
  <c r="Q525" i="8"/>
  <c r="O525" i="8"/>
  <c r="O233" i="8"/>
  <c r="Q233" i="8"/>
  <c r="W192" i="12"/>
  <c r="AA192" i="12" s="1"/>
  <c r="X192" i="12"/>
  <c r="U12" i="15"/>
  <c r="Y12" i="15" s="1"/>
  <c r="V12" i="15"/>
  <c r="Z12" i="15" s="1"/>
  <c r="K221" i="8"/>
  <c r="AK454" i="12"/>
  <c r="AM454" i="12" s="1"/>
  <c r="S495" i="8"/>
  <c r="AL454" i="12"/>
  <c r="AN454" i="12" s="1"/>
  <c r="C181" i="8"/>
  <c r="V18" i="13"/>
  <c r="Z18" i="13" s="1"/>
  <c r="U18" i="13"/>
  <c r="Y18" i="13" s="1"/>
  <c r="P380" i="8"/>
  <c r="J404" i="8"/>
  <c r="R363" i="12"/>
  <c r="E459" i="8"/>
  <c r="C536" i="8"/>
  <c r="P148" i="8"/>
  <c r="N166" i="8"/>
  <c r="U125" i="12"/>
  <c r="Y125" i="12" s="1"/>
  <c r="L166" i="8"/>
  <c r="V125" i="12"/>
  <c r="Z125" i="12" s="1"/>
  <c r="S407" i="12"/>
  <c r="AC407" i="12" s="1"/>
  <c r="G448" i="8"/>
  <c r="T407" i="12"/>
  <c r="AD407" i="12" s="1"/>
  <c r="F448" i="8"/>
  <c r="E161" i="8"/>
  <c r="X23" i="13"/>
  <c r="AB23" i="13" s="1"/>
  <c r="W23" i="13"/>
  <c r="AA23" i="13" s="1"/>
  <c r="D271" i="8"/>
  <c r="K532" i="8"/>
  <c r="D218" i="8"/>
  <c r="AH60" i="15"/>
  <c r="AJ60" i="15" s="1"/>
  <c r="AG60" i="15"/>
  <c r="S375" i="12"/>
  <c r="T375" i="12"/>
  <c r="AD375" i="12" s="1"/>
  <c r="F416" i="8"/>
  <c r="G416" i="8"/>
  <c r="S14" i="16"/>
  <c r="AC14" i="16" s="1"/>
  <c r="T14" i="16"/>
  <c r="AD14" i="16" s="1"/>
  <c r="D462" i="8"/>
  <c r="M121" i="8"/>
  <c r="R66" i="3"/>
  <c r="AG368" i="12"/>
  <c r="AH368" i="12"/>
  <c r="AJ368" i="12" s="1"/>
  <c r="R409" i="8"/>
  <c r="K110" i="8"/>
  <c r="K488" i="8"/>
  <c r="E62" i="8"/>
  <c r="R204" i="8"/>
  <c r="AH163" i="12"/>
  <c r="AJ163" i="12" s="1"/>
  <c r="AG163" i="12"/>
  <c r="AI163" i="12" s="1"/>
  <c r="V104" i="15"/>
  <c r="Z104" i="15" s="1"/>
  <c r="U104" i="15"/>
  <c r="Y104" i="15" s="1"/>
  <c r="R277" i="8"/>
  <c r="AH236" i="12"/>
  <c r="AJ236" i="12" s="1"/>
  <c r="AG236" i="12"/>
  <c r="AI236" i="12" s="1"/>
  <c r="F176" i="8"/>
  <c r="T135" i="12"/>
  <c r="AD135" i="12" s="1"/>
  <c r="G176" i="8"/>
  <c r="S135" i="12"/>
  <c r="C323" i="8"/>
  <c r="D172" i="8"/>
  <c r="S106" i="15"/>
  <c r="T106" i="15"/>
  <c r="AD106" i="15" s="1"/>
  <c r="V178" i="12"/>
  <c r="Z178" i="12" s="1"/>
  <c r="U178" i="12"/>
  <c r="Y178" i="12" s="1"/>
  <c r="N219" i="8"/>
  <c r="L219" i="8"/>
  <c r="Q107" i="8"/>
  <c r="W66" i="12"/>
  <c r="AA66" i="12" s="1"/>
  <c r="O107" i="8"/>
  <c r="X66" i="12"/>
  <c r="AB66" i="12" s="1"/>
  <c r="M309" i="8"/>
  <c r="V172" i="12"/>
  <c r="Z172" i="12" s="1"/>
  <c r="U172" i="12"/>
  <c r="Y172" i="12" s="1"/>
  <c r="L213" i="8"/>
  <c r="N213" i="8"/>
  <c r="V15" i="15"/>
  <c r="Z15" i="15" s="1"/>
  <c r="U15" i="15"/>
  <c r="Y15" i="15" s="1"/>
  <c r="AL48" i="15"/>
  <c r="AN48" i="15" s="1"/>
  <c r="AK48" i="15"/>
  <c r="AM48" i="15" s="1"/>
  <c r="V51" i="3"/>
  <c r="U51" i="3"/>
  <c r="Y51" i="3" s="1"/>
  <c r="AL10" i="13"/>
  <c r="AN10" i="13" s="1"/>
  <c r="AK10" i="13"/>
  <c r="AM10" i="13" s="1"/>
  <c r="E56" i="8"/>
  <c r="R411" i="12"/>
  <c r="J452" i="8"/>
  <c r="H251" i="8"/>
  <c r="AH274" i="12"/>
  <c r="AJ274" i="12" s="1"/>
  <c r="AG274" i="12"/>
  <c r="R315" i="8"/>
  <c r="AG28" i="14"/>
  <c r="AH28" i="14"/>
  <c r="AJ28" i="14" s="1"/>
  <c r="I293" i="8"/>
  <c r="C451" i="8"/>
  <c r="U499" i="12"/>
  <c r="Y499" i="12" s="1"/>
  <c r="V499" i="12"/>
  <c r="Z499" i="12" s="1"/>
  <c r="L540" i="8"/>
  <c r="N540" i="8"/>
  <c r="E167" i="8"/>
  <c r="P79" i="8"/>
  <c r="R7" i="15"/>
  <c r="AK359" i="12"/>
  <c r="AM359" i="12" s="1"/>
  <c r="AL359" i="12"/>
  <c r="AN359" i="12" s="1"/>
  <c r="S400" i="8"/>
  <c r="AG98" i="15"/>
  <c r="AH98" i="15"/>
  <c r="AJ98" i="15" s="1"/>
  <c r="V255" i="12"/>
  <c r="Z255" i="12" s="1"/>
  <c r="U255" i="12"/>
  <c r="Y255" i="12" s="1"/>
  <c r="L296" i="8"/>
  <c r="N296" i="8"/>
  <c r="AG24" i="13"/>
  <c r="AH24" i="13"/>
  <c r="AJ24" i="13" s="1"/>
  <c r="L112" i="8"/>
  <c r="V71" i="12"/>
  <c r="Z71" i="12" s="1"/>
  <c r="N112" i="8"/>
  <c r="U71" i="12"/>
  <c r="Y71" i="12" s="1"/>
  <c r="M387" i="8"/>
  <c r="K310" i="8"/>
  <c r="H255" i="8"/>
  <c r="D109" i="8"/>
  <c r="AH16" i="16"/>
  <c r="AJ16" i="16" s="1"/>
  <c r="AG16" i="16"/>
  <c r="AL174" i="12"/>
  <c r="AN174" i="12" s="1"/>
  <c r="AK174" i="12"/>
  <c r="AM174" i="12" s="1"/>
  <c r="S215" i="8"/>
  <c r="AG33" i="3"/>
  <c r="AH33" i="3"/>
  <c r="AJ33" i="3" s="1"/>
  <c r="AH180" i="12"/>
  <c r="AJ180" i="12" s="1"/>
  <c r="R221" i="8"/>
  <c r="AG180" i="12"/>
  <c r="P452" i="8"/>
  <c r="S259" i="12"/>
  <c r="AC259" i="12" s="1"/>
  <c r="G300" i="8"/>
  <c r="T259" i="12"/>
  <c r="AD259" i="12" s="1"/>
  <c r="F300" i="8"/>
  <c r="H463" i="8"/>
  <c r="AK57" i="15"/>
  <c r="AM57" i="15" s="1"/>
  <c r="AL57" i="15"/>
  <c r="AN57" i="15" s="1"/>
  <c r="K94" i="8"/>
  <c r="L197" i="8"/>
  <c r="V156" i="12"/>
  <c r="Z156" i="12" s="1"/>
  <c r="U156" i="12"/>
  <c r="Y156" i="12" s="1"/>
  <c r="N197" i="8"/>
  <c r="P449" i="8"/>
  <c r="T10" i="16"/>
  <c r="AD10" i="16" s="1"/>
  <c r="S10" i="16"/>
  <c r="S82" i="3"/>
  <c r="AC82" i="3" s="1"/>
  <c r="T82" i="3"/>
  <c r="AD82" i="3" s="1"/>
  <c r="AK18" i="14"/>
  <c r="AM18" i="14" s="1"/>
  <c r="AL18" i="14"/>
  <c r="AN18" i="14" s="1"/>
  <c r="P382" i="8"/>
  <c r="R61" i="3"/>
  <c r="AK62" i="3"/>
  <c r="AM62" i="3" s="1"/>
  <c r="AL62" i="3"/>
  <c r="AN62" i="3" s="1"/>
  <c r="K218" i="8"/>
  <c r="P529" i="8"/>
  <c r="I468" i="8"/>
  <c r="AL84" i="3"/>
  <c r="AN84" i="3" s="1"/>
  <c r="AK84" i="3"/>
  <c r="AM84" i="3" s="1"/>
  <c r="I366" i="8"/>
  <c r="AG174" i="12"/>
  <c r="AI174" i="12" s="1"/>
  <c r="AH174" i="12"/>
  <c r="AJ174" i="12" s="1"/>
  <c r="R215" i="8"/>
  <c r="J147" i="8"/>
  <c r="R106" i="12"/>
  <c r="X482" i="12"/>
  <c r="AB482" i="12" s="1"/>
  <c r="O523" i="8"/>
  <c r="Q523" i="8"/>
  <c r="W482" i="12"/>
  <c r="H91" i="8"/>
  <c r="D320" i="8"/>
  <c r="AH59" i="3"/>
  <c r="AJ59" i="3" s="1"/>
  <c r="AG59" i="3"/>
  <c r="AI59" i="3" s="1"/>
  <c r="AH14" i="13"/>
  <c r="AJ14" i="13" s="1"/>
  <c r="AG14" i="13"/>
  <c r="AK117" i="12"/>
  <c r="AM117" i="12" s="1"/>
  <c r="AL117" i="12"/>
  <c r="AN117" i="12" s="1"/>
  <c r="S158" i="8"/>
  <c r="S344" i="8"/>
  <c r="AK303" i="12"/>
  <c r="AM303" i="12" s="1"/>
  <c r="AL303" i="12"/>
  <c r="AN303" i="12" s="1"/>
  <c r="C386" i="8"/>
  <c r="L330" i="8"/>
  <c r="U289" i="12"/>
  <c r="Y289" i="12" s="1"/>
  <c r="V289" i="12"/>
  <c r="Z289" i="12" s="1"/>
  <c r="N330" i="8"/>
  <c r="D375" i="8"/>
  <c r="Q444" i="8"/>
  <c r="O444" i="8"/>
  <c r="W403" i="12"/>
  <c r="AA403" i="12" s="1"/>
  <c r="X403" i="12"/>
  <c r="AB403" i="12" s="1"/>
  <c r="M271" i="8"/>
  <c r="T24" i="16"/>
  <c r="AD24" i="16" s="1"/>
  <c r="S24" i="16"/>
  <c r="N378" i="8"/>
  <c r="V337" i="12"/>
  <c r="Z337" i="12" s="1"/>
  <c r="U337" i="12"/>
  <c r="Y337" i="12" s="1"/>
  <c r="L378" i="8"/>
  <c r="P532" i="8"/>
  <c r="I303" i="8"/>
  <c r="K53" i="8"/>
  <c r="W97" i="15"/>
  <c r="AA97" i="15" s="1"/>
  <c r="X97" i="15"/>
  <c r="AB97" i="15" s="1"/>
  <c r="P97" i="8"/>
  <c r="AK10" i="3"/>
  <c r="AM10" i="3" s="1"/>
  <c r="AL10" i="3"/>
  <c r="W65" i="12"/>
  <c r="Q106" i="8"/>
  <c r="X65" i="12"/>
  <c r="AB65" i="12" s="1"/>
  <c r="O106" i="8"/>
  <c r="X314" i="12"/>
  <c r="AB314" i="12" s="1"/>
  <c r="O355" i="8"/>
  <c r="W314" i="12"/>
  <c r="AA314" i="12" s="1"/>
  <c r="Q355" i="8"/>
  <c r="P401" i="8"/>
  <c r="R23" i="12"/>
  <c r="J64" i="8"/>
  <c r="R316" i="8"/>
  <c r="AH275" i="12"/>
  <c r="AJ275" i="12" s="1"/>
  <c r="AG275" i="12"/>
  <c r="Q223" i="8"/>
  <c r="W182" i="12"/>
  <c r="O223" i="8"/>
  <c r="X182" i="12"/>
  <c r="AB182" i="12" s="1"/>
  <c r="C530" i="8"/>
  <c r="AK447" i="12"/>
  <c r="AM447" i="12" s="1"/>
  <c r="S488" i="8"/>
  <c r="AL447" i="12"/>
  <c r="AN447" i="12" s="1"/>
  <c r="X454" i="12"/>
  <c r="AB454" i="12" s="1"/>
  <c r="W454" i="12"/>
  <c r="AA454" i="12" s="1"/>
  <c r="Q495" i="8"/>
  <c r="O495" i="8"/>
  <c r="O463" i="8"/>
  <c r="W422" i="12"/>
  <c r="AA422" i="12" s="1"/>
  <c r="X422" i="12"/>
  <c r="AB422" i="12" s="1"/>
  <c r="Q463" i="8"/>
  <c r="R17" i="12"/>
  <c r="J58" i="8"/>
  <c r="E353" i="8"/>
  <c r="L267" i="8"/>
  <c r="N267" i="8"/>
  <c r="U226" i="12"/>
  <c r="Y226" i="12" s="1"/>
  <c r="V226" i="12"/>
  <c r="Z226" i="12" s="1"/>
  <c r="T73" i="15"/>
  <c r="AD73" i="15" s="1"/>
  <c r="S73" i="15"/>
  <c r="AC73" i="15" s="1"/>
  <c r="H277" i="8"/>
  <c r="V165" i="12"/>
  <c r="Z165" i="12" s="1"/>
  <c r="N206" i="8"/>
  <c r="L206" i="8"/>
  <c r="U165" i="12"/>
  <c r="Y165" i="12" s="1"/>
  <c r="X9" i="14"/>
  <c r="AB9" i="14" s="1"/>
  <c r="W9" i="14"/>
  <c r="H448" i="8"/>
  <c r="P162" i="8"/>
  <c r="K453" i="8"/>
  <c r="E421" i="8"/>
  <c r="AL69" i="12"/>
  <c r="AN69" i="12" s="1"/>
  <c r="AK69" i="12"/>
  <c r="AM69" i="12" s="1"/>
  <c r="S110" i="8"/>
  <c r="N105" i="8"/>
  <c r="V64" i="12"/>
  <c r="Z64" i="12" s="1"/>
  <c r="U64" i="12"/>
  <c r="Y64" i="12" s="1"/>
  <c r="L105" i="8"/>
  <c r="C313" i="8"/>
  <c r="U347" i="12"/>
  <c r="Y347" i="12" s="1"/>
  <c r="L388" i="8"/>
  <c r="V347" i="12"/>
  <c r="Z347" i="12" s="1"/>
  <c r="N388" i="8"/>
  <c r="E195" i="8"/>
  <c r="D431" i="8"/>
  <c r="I314" i="8"/>
  <c r="D206" i="8"/>
  <c r="K415" i="8"/>
  <c r="S277" i="12"/>
  <c r="AC277" i="12" s="1"/>
  <c r="G318" i="8"/>
  <c r="T277" i="12"/>
  <c r="AD277" i="12" s="1"/>
  <c r="F318" i="8"/>
  <c r="M262" i="8"/>
  <c r="H153" i="8"/>
  <c r="H512" i="8"/>
  <c r="M273" i="8"/>
  <c r="J79" i="8"/>
  <c r="R38" i="12"/>
  <c r="F247" i="8"/>
  <c r="T206" i="12"/>
  <c r="AD206" i="12" s="1"/>
  <c r="G247" i="8"/>
  <c r="S206" i="12"/>
  <c r="E206" i="8"/>
  <c r="E173" i="8"/>
  <c r="F358" i="8"/>
  <c r="T317" i="12"/>
  <c r="AD317" i="12" s="1"/>
  <c r="S317" i="12"/>
  <c r="AC317" i="12" s="1"/>
  <c r="G358" i="8"/>
  <c r="D131" i="8"/>
  <c r="I416" i="8"/>
  <c r="AK266" i="12"/>
  <c r="AM266" i="12" s="1"/>
  <c r="S307" i="8"/>
  <c r="AL266" i="12"/>
  <c r="AN266" i="12" s="1"/>
  <c r="J172" i="8"/>
  <c r="R131" i="12"/>
  <c r="D499" i="8"/>
  <c r="E55" i="8"/>
  <c r="S79" i="8"/>
  <c r="AK38" i="12"/>
  <c r="AM38" i="12" s="1"/>
  <c r="AL38" i="12"/>
  <c r="AN38" i="12" s="1"/>
  <c r="R67" i="15"/>
  <c r="I356" i="8"/>
  <c r="F508" i="8"/>
  <c r="G508" i="8"/>
  <c r="S467" i="12"/>
  <c r="T467" i="12"/>
  <c r="AD467" i="12" s="1"/>
  <c r="C462" i="8"/>
  <c r="C140" i="8"/>
  <c r="R309" i="8"/>
  <c r="AH268" i="12"/>
  <c r="AJ268" i="12" s="1"/>
  <c r="AG268" i="12"/>
  <c r="AK508" i="12"/>
  <c r="AM508" i="12" s="1"/>
  <c r="AL508" i="12"/>
  <c r="AN508" i="12" s="1"/>
  <c r="S549" i="8"/>
  <c r="K537" i="8"/>
  <c r="Q250" i="8"/>
  <c r="X209" i="12"/>
  <c r="AB209" i="12" s="1"/>
  <c r="O250" i="8"/>
  <c r="W209" i="12"/>
  <c r="AA209" i="12" s="1"/>
  <c r="K68" i="8"/>
  <c r="W291" i="12"/>
  <c r="O332" i="8"/>
  <c r="Q332" i="8"/>
  <c r="X291" i="12"/>
  <c r="AB291" i="12" s="1"/>
  <c r="AG276" i="12"/>
  <c r="R317" i="8"/>
  <c r="AH276" i="12"/>
  <c r="AJ276" i="12" s="1"/>
  <c r="C225" i="8"/>
  <c r="I180" i="8"/>
  <c r="F523" i="8"/>
  <c r="G523" i="8"/>
  <c r="T482" i="12"/>
  <c r="AD482" i="12" s="1"/>
  <c r="S482" i="12"/>
  <c r="AC482" i="12" s="1"/>
  <c r="C344" i="8"/>
  <c r="F125" i="8"/>
  <c r="S84" i="12"/>
  <c r="T84" i="12"/>
  <c r="AD84" i="12" s="1"/>
  <c r="G125" i="8"/>
  <c r="M463" i="8"/>
  <c r="D300" i="8"/>
  <c r="M432" i="8"/>
  <c r="S26" i="3"/>
  <c r="AC26" i="3" s="1"/>
  <c r="T26" i="3"/>
  <c r="AD26" i="3" s="1"/>
  <c r="AL26" i="3"/>
  <c r="AN26" i="3" s="1"/>
  <c r="AK26" i="3"/>
  <c r="AM26" i="3" s="1"/>
  <c r="X450" i="12"/>
  <c r="AB450" i="12" s="1"/>
  <c r="O491" i="8"/>
  <c r="W450" i="12"/>
  <c r="Q491" i="8"/>
  <c r="V497" i="12"/>
  <c r="Z497" i="12" s="1"/>
  <c r="L538" i="8"/>
  <c r="U497" i="12"/>
  <c r="Y497" i="12" s="1"/>
  <c r="N538" i="8"/>
  <c r="C421" i="8"/>
  <c r="R18" i="15"/>
  <c r="K97" i="8"/>
  <c r="C83" i="8"/>
  <c r="X11" i="14"/>
  <c r="W11" i="14"/>
  <c r="AA11" i="14" s="1"/>
  <c r="Q146" i="8"/>
  <c r="W105" i="12"/>
  <c r="AA105" i="12" s="1"/>
  <c r="X105" i="12"/>
  <c r="O146" i="8"/>
  <c r="I506" i="8"/>
  <c r="M265" i="8"/>
  <c r="AK50" i="15"/>
  <c r="AM50" i="15" s="1"/>
  <c r="AL50" i="15"/>
  <c r="AN50" i="15" s="1"/>
  <c r="AG267" i="12"/>
  <c r="AI267" i="12" s="1"/>
  <c r="AH267" i="12"/>
  <c r="AJ267" i="12" s="1"/>
  <c r="R308" i="8"/>
  <c r="N551" i="8"/>
  <c r="L551" i="8"/>
  <c r="V510" i="12"/>
  <c r="Z510" i="12" s="1"/>
  <c r="U510" i="12"/>
  <c r="Y510" i="12" s="1"/>
  <c r="AK273" i="12"/>
  <c r="AM273" i="12" s="1"/>
  <c r="S314" i="8"/>
  <c r="AL273" i="12"/>
  <c r="AN273" i="12" s="1"/>
  <c r="U96" i="3"/>
  <c r="Y96" i="3" s="1"/>
  <c r="V96" i="3"/>
  <c r="Z96" i="3" s="1"/>
  <c r="D161" i="8"/>
  <c r="P240" i="8"/>
  <c r="AL22" i="3"/>
  <c r="AK22" i="3"/>
  <c r="AM22" i="3" s="1"/>
  <c r="T7" i="13"/>
  <c r="AD7" i="13" s="1"/>
  <c r="S7" i="13"/>
  <c r="AC7" i="13" s="1"/>
  <c r="AH26" i="16"/>
  <c r="AJ26" i="16" s="1"/>
  <c r="AG26" i="16"/>
  <c r="AI26" i="16" s="1"/>
  <c r="H362" i="8"/>
  <c r="V55" i="15"/>
  <c r="Z55" i="15" s="1"/>
  <c r="U55" i="15"/>
  <c r="Y55" i="15" s="1"/>
  <c r="H155" i="8"/>
  <c r="P374" i="8"/>
  <c r="H127" i="8"/>
  <c r="P398" i="8"/>
  <c r="P429" i="8"/>
  <c r="S22" i="14"/>
  <c r="T22" i="14"/>
  <c r="AD22" i="14" s="1"/>
  <c r="P159" i="8"/>
  <c r="M493" i="8"/>
  <c r="S39" i="14"/>
  <c r="T39" i="14"/>
  <c r="AD39" i="14" s="1"/>
  <c r="S384" i="8"/>
  <c r="AK343" i="12"/>
  <c r="AM343" i="12" s="1"/>
  <c r="AL343" i="12"/>
  <c r="AN343" i="12" s="1"/>
  <c r="I400" i="8"/>
  <c r="V77" i="3"/>
  <c r="Z77" i="3" s="1"/>
  <c r="U77" i="3"/>
  <c r="Y77" i="3" s="1"/>
  <c r="H491" i="8"/>
  <c r="D107" i="8"/>
  <c r="H324" i="8"/>
  <c r="S405" i="8"/>
  <c r="AK364" i="12"/>
  <c r="AM364" i="12" s="1"/>
  <c r="AL364" i="12"/>
  <c r="AN364" i="12" s="1"/>
  <c r="T89" i="3"/>
  <c r="AD89" i="3" s="1"/>
  <c r="S89" i="3"/>
  <c r="AC89" i="3" s="1"/>
  <c r="L518" i="8"/>
  <c r="U477" i="12"/>
  <c r="Y477" i="12" s="1"/>
  <c r="N518" i="8"/>
  <c r="V477" i="12"/>
  <c r="Z477" i="12" s="1"/>
  <c r="T14" i="13"/>
  <c r="AD14" i="13" s="1"/>
  <c r="S14" i="13"/>
  <c r="C356" i="8"/>
  <c r="P480" i="8"/>
  <c r="L472" i="8"/>
  <c r="N472" i="8"/>
  <c r="U431" i="12"/>
  <c r="Y431" i="12" s="1"/>
  <c r="V431" i="12"/>
  <c r="Z431" i="12" s="1"/>
  <c r="E540" i="8"/>
  <c r="E101" i="8"/>
  <c r="AG146" i="12"/>
  <c r="AI146" i="12" s="1"/>
  <c r="AH146" i="12"/>
  <c r="AJ146" i="12" s="1"/>
  <c r="R187" i="8"/>
  <c r="V59" i="15"/>
  <c r="Z59" i="15" s="1"/>
  <c r="U59" i="15"/>
  <c r="K519" i="8"/>
  <c r="AH97" i="15"/>
  <c r="AJ97" i="15" s="1"/>
  <c r="AG97" i="15"/>
  <c r="F414" i="8"/>
  <c r="T373" i="12"/>
  <c r="AD373" i="12" s="1"/>
  <c r="S373" i="12"/>
  <c r="AC373" i="12" s="1"/>
  <c r="G414" i="8"/>
  <c r="E199" i="8"/>
  <c r="AK92" i="15"/>
  <c r="AM92" i="15" s="1"/>
  <c r="AL92" i="15"/>
  <c r="AN92" i="15" s="1"/>
  <c r="X311" i="12"/>
  <c r="AB311" i="12" s="1"/>
  <c r="Q352" i="8"/>
  <c r="O352" i="8"/>
  <c r="W311" i="12"/>
  <c r="P154" i="8"/>
  <c r="D495" i="8"/>
  <c r="C166" i="8"/>
  <c r="AH431" i="12"/>
  <c r="AJ431" i="12" s="1"/>
  <c r="AG431" i="12"/>
  <c r="R472" i="8"/>
  <c r="K159" i="8"/>
  <c r="S65" i="15"/>
  <c r="AC65" i="15" s="1"/>
  <c r="T65" i="15"/>
  <c r="AD65" i="15" s="1"/>
  <c r="AL113" i="12"/>
  <c r="AN113" i="12" s="1"/>
  <c r="S154" i="8"/>
  <c r="AK113" i="12"/>
  <c r="AM113" i="12" s="1"/>
  <c r="F545" i="8"/>
  <c r="S504" i="12"/>
  <c r="AC504" i="12" s="1"/>
  <c r="T504" i="12"/>
  <c r="AD504" i="12" s="1"/>
  <c r="G545" i="8"/>
  <c r="F397" i="8"/>
  <c r="T356" i="12"/>
  <c r="AD356" i="12" s="1"/>
  <c r="G397" i="8"/>
  <c r="S356" i="12"/>
  <c r="S171" i="12"/>
  <c r="T171" i="12"/>
  <c r="AD171" i="12" s="1"/>
  <c r="F212" i="8"/>
  <c r="G212" i="8"/>
  <c r="M238" i="8"/>
  <c r="I116" i="8"/>
  <c r="C69" i="8"/>
  <c r="U32" i="13"/>
  <c r="V32" i="13"/>
  <c r="Z32" i="13" s="1"/>
  <c r="E502" i="8"/>
  <c r="K226" i="8"/>
  <c r="K383" i="8"/>
  <c r="AG500" i="12"/>
  <c r="AI500" i="12" s="1"/>
  <c r="AH500" i="12"/>
  <c r="AJ500" i="12" s="1"/>
  <c r="R541" i="8"/>
  <c r="F393" i="8"/>
  <c r="T352" i="12"/>
  <c r="AD352" i="12" s="1"/>
  <c r="S352" i="12"/>
  <c r="G393" i="8"/>
  <c r="G361" i="8"/>
  <c r="F361" i="8"/>
  <c r="T320" i="12"/>
  <c r="AD320" i="12" s="1"/>
  <c r="S320" i="12"/>
  <c r="AC320" i="12" s="1"/>
  <c r="V89" i="15"/>
  <c r="Z89" i="15" s="1"/>
  <c r="U89" i="15"/>
  <c r="Y89" i="15" s="1"/>
  <c r="K229" i="8"/>
  <c r="K102" i="8"/>
  <c r="D153" i="8"/>
  <c r="M210" i="8"/>
  <c r="H411" i="8"/>
  <c r="Q407" i="8"/>
  <c r="W366" i="12"/>
  <c r="AA366" i="12" s="1"/>
  <c r="X366" i="12"/>
  <c r="O407" i="8"/>
  <c r="I442" i="8"/>
  <c r="R116" i="12"/>
  <c r="J157" i="8"/>
  <c r="D484" i="8"/>
  <c r="X32" i="14"/>
  <c r="W32" i="14"/>
  <c r="AA32" i="14" s="1"/>
  <c r="G462" i="8"/>
  <c r="F462" i="8"/>
  <c r="T421" i="12"/>
  <c r="AD421" i="12" s="1"/>
  <c r="S421" i="12"/>
  <c r="AC421" i="12" s="1"/>
  <c r="D498" i="8"/>
  <c r="X60" i="15"/>
  <c r="AB60" i="15" s="1"/>
  <c r="W60" i="15"/>
  <c r="C505" i="8"/>
  <c r="I341" i="8"/>
  <c r="U26" i="15"/>
  <c r="Y26" i="15" s="1"/>
  <c r="V26" i="15"/>
  <c r="Z26" i="15" s="1"/>
  <c r="AL270" i="12"/>
  <c r="AN270" i="12" s="1"/>
  <c r="S311" i="8"/>
  <c r="AK270" i="12"/>
  <c r="AM270" i="12" s="1"/>
  <c r="Q133" i="8"/>
  <c r="X92" i="12"/>
  <c r="AB92" i="12" s="1"/>
  <c r="W92" i="12"/>
  <c r="O133" i="8"/>
  <c r="I149" i="8"/>
  <c r="C192" i="8"/>
  <c r="M435" i="8"/>
  <c r="E520" i="8"/>
  <c r="P392" i="8"/>
  <c r="M201" i="8"/>
  <c r="I496" i="8"/>
  <c r="I162" i="8"/>
  <c r="K265" i="8"/>
  <c r="AK90" i="3"/>
  <c r="AM90" i="3" s="1"/>
  <c r="AL90" i="3"/>
  <c r="AN90" i="3" s="1"/>
  <c r="K481" i="8"/>
  <c r="AH25" i="3"/>
  <c r="AJ25" i="3" s="1"/>
  <c r="AG25" i="3"/>
  <c r="AI25" i="3" s="1"/>
  <c r="AK105" i="15"/>
  <c r="AM105" i="15" s="1"/>
  <c r="AL105" i="15"/>
  <c r="AN105" i="15" s="1"/>
  <c r="R250" i="8"/>
  <c r="AG209" i="12"/>
  <c r="AH209" i="12"/>
  <c r="AJ209" i="12" s="1"/>
  <c r="I134" i="8"/>
  <c r="E233" i="8"/>
  <c r="W20" i="3"/>
  <c r="X20" i="3"/>
  <c r="AB20" i="3" s="1"/>
  <c r="S293" i="8"/>
  <c r="AK252" i="12"/>
  <c r="AM252" i="12" s="1"/>
  <c r="AL252" i="12"/>
  <c r="AN252" i="12" s="1"/>
  <c r="U404" i="12"/>
  <c r="L445" i="8"/>
  <c r="N445" i="8"/>
  <c r="V404" i="12"/>
  <c r="Z404" i="12" s="1"/>
  <c r="AK355" i="12"/>
  <c r="AM355" i="12" s="1"/>
  <c r="S396" i="8"/>
  <c r="AL355" i="12"/>
  <c r="AN355" i="12" s="1"/>
  <c r="E377" i="8"/>
  <c r="R190" i="12"/>
  <c r="J231" i="8"/>
  <c r="E85" i="8"/>
  <c r="D334" i="8"/>
  <c r="P305" i="8"/>
  <c r="AL27" i="13"/>
  <c r="AN27" i="13" s="1"/>
  <c r="AK27" i="13"/>
  <c r="AM27" i="13" s="1"/>
  <c r="M196" i="8"/>
  <c r="C102" i="8"/>
  <c r="I183" i="8"/>
  <c r="AK31" i="13"/>
  <c r="AM31" i="13" s="1"/>
  <c r="AL31" i="13"/>
  <c r="AN31" i="13" s="1"/>
  <c r="K49" i="8"/>
  <c r="H433" i="8"/>
  <c r="AH21" i="16"/>
  <c r="AJ21" i="16" s="1"/>
  <c r="AG21" i="16"/>
  <c r="S10" i="15"/>
  <c r="T10" i="15"/>
  <c r="AD10" i="15" s="1"/>
  <c r="K73" i="8"/>
  <c r="AH11" i="15"/>
  <c r="AJ11" i="15" s="1"/>
  <c r="AG11" i="15"/>
  <c r="E314" i="8"/>
  <c r="AK146" i="12"/>
  <c r="AM146" i="12" s="1"/>
  <c r="AL146" i="12"/>
  <c r="AN146" i="12" s="1"/>
  <c r="S187" i="8"/>
  <c r="M187" i="8"/>
  <c r="M449" i="8"/>
  <c r="W56" i="3"/>
  <c r="AA56" i="3" s="1"/>
  <c r="X56" i="3"/>
  <c r="AB56" i="3" s="1"/>
  <c r="D460" i="8"/>
  <c r="I64" i="8"/>
  <c r="S196" i="8"/>
  <c r="AL155" i="12"/>
  <c r="AN155" i="12" s="1"/>
  <c r="AK155" i="12"/>
  <c r="AM155" i="12" s="1"/>
  <c r="H176" i="8"/>
  <c r="X361" i="12"/>
  <c r="AB361" i="12" s="1"/>
  <c r="Q402" i="8"/>
  <c r="W361" i="12"/>
  <c r="O402" i="8"/>
  <c r="I156" i="8"/>
  <c r="E376" i="8"/>
  <c r="K168" i="8"/>
  <c r="S460" i="12"/>
  <c r="AC460" i="12" s="1"/>
  <c r="T460" i="12"/>
  <c r="AD460" i="12" s="1"/>
  <c r="F501" i="8"/>
  <c r="G501" i="8"/>
  <c r="M259" i="8"/>
  <c r="V24" i="3"/>
  <c r="Z24" i="3" s="1"/>
  <c r="U24" i="3"/>
  <c r="D71" i="8"/>
  <c r="P80" i="8"/>
  <c r="R37" i="14"/>
  <c r="P497" i="8"/>
  <c r="V7" i="14"/>
  <c r="Z7" i="14" s="1"/>
  <c r="U7" i="14"/>
  <c r="I453" i="8"/>
  <c r="P461" i="8"/>
  <c r="I151" i="8"/>
  <c r="C414" i="8"/>
  <c r="P123" i="8"/>
  <c r="R336" i="12"/>
  <c r="J377" i="8"/>
  <c r="H386" i="8"/>
  <c r="T50" i="12"/>
  <c r="AD50" i="12" s="1"/>
  <c r="S50" i="12"/>
  <c r="G91" i="8"/>
  <c r="F91" i="8"/>
  <c r="M301" i="8"/>
  <c r="D377" i="8"/>
  <c r="P396" i="8"/>
  <c r="P303" i="8"/>
  <c r="D296" i="8"/>
  <c r="X505" i="12"/>
  <c r="AB505" i="12" s="1"/>
  <c r="W505" i="12"/>
  <c r="AA505" i="12" s="1"/>
  <c r="O546" i="8"/>
  <c r="Q546" i="8"/>
  <c r="AH293" i="12"/>
  <c r="AJ293" i="12" s="1"/>
  <c r="AG293" i="12"/>
  <c r="R334" i="8"/>
  <c r="AK191" i="12"/>
  <c r="AM191" i="12" s="1"/>
  <c r="AL191" i="12"/>
  <c r="AN191" i="12" s="1"/>
  <c r="S232" i="8"/>
  <c r="D273" i="8"/>
  <c r="AG200" i="12"/>
  <c r="AI200" i="12" s="1"/>
  <c r="R241" i="8"/>
  <c r="AH200" i="12"/>
  <c r="AJ200" i="12" s="1"/>
  <c r="AH37" i="14"/>
  <c r="AJ37" i="14" s="1"/>
  <c r="AG37" i="14"/>
  <c r="AK224" i="12"/>
  <c r="AM224" i="12" s="1"/>
  <c r="S265" i="8"/>
  <c r="AL224" i="12"/>
  <c r="AN224" i="12" s="1"/>
  <c r="D437" i="8"/>
  <c r="C50" i="8"/>
  <c r="C400" i="8"/>
  <c r="L448" i="8"/>
  <c r="V407" i="12"/>
  <c r="Z407" i="12" s="1"/>
  <c r="U407" i="12"/>
  <c r="N448" i="8"/>
  <c r="F63" i="8"/>
  <c r="G63" i="8"/>
  <c r="S22" i="12"/>
  <c r="AC22" i="12" s="1"/>
  <c r="T22" i="12"/>
  <c r="AD22" i="12" s="1"/>
  <c r="P212" i="8"/>
  <c r="H496" i="8"/>
  <c r="AK70" i="15"/>
  <c r="AM70" i="15" s="1"/>
  <c r="AL70" i="15"/>
  <c r="AN70" i="15" s="1"/>
  <c r="S275" i="8"/>
  <c r="AK234" i="12"/>
  <c r="AM234" i="12" s="1"/>
  <c r="AL234" i="12"/>
  <c r="AN234" i="12" s="1"/>
  <c r="R491" i="8"/>
  <c r="AG450" i="12"/>
  <c r="AI450" i="12" s="1"/>
  <c r="AH450" i="12"/>
  <c r="AJ450" i="12" s="1"/>
  <c r="F551" i="8"/>
  <c r="G551" i="8"/>
  <c r="S510" i="12"/>
  <c r="T510" i="12"/>
  <c r="AD510" i="12" s="1"/>
  <c r="AH51" i="12"/>
  <c r="AJ51" i="12" s="1"/>
  <c r="R92" i="8"/>
  <c r="AG51" i="12"/>
  <c r="E267" i="8"/>
  <c r="R39" i="15"/>
  <c r="H454" i="8"/>
  <c r="AK439" i="12"/>
  <c r="AM439" i="12" s="1"/>
  <c r="AL439" i="12"/>
  <c r="AN439" i="12" s="1"/>
  <c r="S480" i="8"/>
  <c r="AH72" i="3"/>
  <c r="AJ72" i="3" s="1"/>
  <c r="AG72" i="3"/>
  <c r="AI72" i="3" s="1"/>
  <c r="E451" i="8"/>
  <c r="M93" i="8"/>
  <c r="AL54" i="15"/>
  <c r="AN54" i="15" s="1"/>
  <c r="AK54" i="15"/>
  <c r="AM54" i="15" s="1"/>
  <c r="D483" i="8"/>
  <c r="C205" i="8"/>
  <c r="G213" i="8"/>
  <c r="T172" i="12"/>
  <c r="AD172" i="12" s="1"/>
  <c r="F213" i="8"/>
  <c r="S172" i="12"/>
  <c r="I475" i="8"/>
  <c r="S387" i="12"/>
  <c r="G428" i="8"/>
  <c r="F428" i="8"/>
  <c r="T387" i="12"/>
  <c r="AD387" i="12" s="1"/>
  <c r="M327" i="8"/>
  <c r="H302" i="8"/>
  <c r="J371" i="8"/>
  <c r="R330" i="12"/>
  <c r="D145" i="8"/>
  <c r="M399" i="8"/>
  <c r="D188" i="8"/>
  <c r="E297" i="8"/>
  <c r="AL242" i="12"/>
  <c r="AN242" i="12" s="1"/>
  <c r="AK242" i="12"/>
  <c r="AM242" i="12" s="1"/>
  <c r="S283" i="8"/>
  <c r="U351" i="12"/>
  <c r="Y351" i="12" s="1"/>
  <c r="L392" i="8"/>
  <c r="V351" i="12"/>
  <c r="Z351" i="12" s="1"/>
  <c r="N392" i="8"/>
  <c r="C546" i="8"/>
  <c r="W435" i="12"/>
  <c r="O476" i="8"/>
  <c r="Q476" i="8"/>
  <c r="X435" i="12"/>
  <c r="AB435" i="12" s="1"/>
  <c r="G316" i="8"/>
  <c r="T275" i="12"/>
  <c r="AD275" i="12" s="1"/>
  <c r="F316" i="8"/>
  <c r="S275" i="12"/>
  <c r="AC275" i="12" s="1"/>
  <c r="H145" i="8"/>
  <c r="P129" i="8"/>
  <c r="I324" i="8"/>
  <c r="M91" i="8"/>
  <c r="R25" i="14"/>
  <c r="I250" i="8"/>
  <c r="E172" i="8"/>
  <c r="V335" i="12"/>
  <c r="U335" i="12"/>
  <c r="Y335" i="12" s="1"/>
  <c r="N376" i="8"/>
  <c r="L376" i="8"/>
  <c r="D479" i="8"/>
  <c r="D347" i="8"/>
  <c r="AL504" i="12"/>
  <c r="AN504" i="12" s="1"/>
  <c r="AK504" i="12"/>
  <c r="AM504" i="12" s="1"/>
  <c r="S545" i="8"/>
  <c r="O238" i="8"/>
  <c r="W197" i="12"/>
  <c r="AA197" i="12" s="1"/>
  <c r="Q238" i="8"/>
  <c r="X197" i="12"/>
  <c r="AB197" i="12" s="1"/>
  <c r="L511" i="8"/>
  <c r="V470" i="12"/>
  <c r="Z470" i="12" s="1"/>
  <c r="U470" i="12"/>
  <c r="Y470" i="12" s="1"/>
  <c r="N511" i="8"/>
  <c r="I429" i="8"/>
  <c r="M246" i="8"/>
  <c r="AG271" i="12"/>
  <c r="AH271" i="12"/>
  <c r="AJ271" i="12" s="1"/>
  <c r="R312" i="8"/>
  <c r="S536" i="8"/>
  <c r="AK495" i="12"/>
  <c r="AM495" i="12" s="1"/>
  <c r="AL495" i="12"/>
  <c r="AN495" i="12" s="1"/>
  <c r="R13" i="3"/>
  <c r="AH176" i="12"/>
  <c r="AJ176" i="12" s="1"/>
  <c r="AG176" i="12"/>
  <c r="AI176" i="12" s="1"/>
  <c r="R217" i="8"/>
  <c r="AG69" i="3"/>
  <c r="AH69" i="3"/>
  <c r="AJ69" i="3" s="1"/>
  <c r="E463" i="8"/>
  <c r="AL29" i="3"/>
  <c r="AN29" i="3" s="1"/>
  <c r="AK29" i="3"/>
  <c r="AM29" i="3" s="1"/>
  <c r="M426" i="8"/>
  <c r="H330" i="8"/>
  <c r="C411" i="8"/>
  <c r="D54" i="8"/>
  <c r="C52" i="8"/>
  <c r="AH74" i="3"/>
  <c r="AJ74" i="3" s="1"/>
  <c r="AG74" i="3"/>
  <c r="AI74" i="3" s="1"/>
  <c r="P124" i="8"/>
  <c r="T217" i="12"/>
  <c r="AD217" i="12" s="1"/>
  <c r="S217" i="12"/>
  <c r="AC217" i="12" s="1"/>
  <c r="F258" i="8"/>
  <c r="G258" i="8"/>
  <c r="K459" i="8"/>
  <c r="P215" i="8"/>
  <c r="P102" i="8"/>
  <c r="T59" i="15"/>
  <c r="AD59" i="15" s="1"/>
  <c r="S59" i="15"/>
  <c r="R318" i="8"/>
  <c r="AG277" i="12"/>
  <c r="AH277" i="12"/>
  <c r="AJ277" i="12" s="1"/>
  <c r="T74" i="12"/>
  <c r="AD74" i="12" s="1"/>
  <c r="S74" i="12"/>
  <c r="AC74" i="12" s="1"/>
  <c r="F115" i="8"/>
  <c r="G115" i="8"/>
  <c r="K250" i="8"/>
  <c r="M225" i="8"/>
  <c r="I262" i="8"/>
  <c r="M461" i="8"/>
  <c r="W131" i="12"/>
  <c r="AA131" i="12" s="1"/>
  <c r="X131" i="12"/>
  <c r="O172" i="8"/>
  <c r="Q172" i="8"/>
  <c r="M269" i="8"/>
  <c r="E499" i="8"/>
  <c r="T58" i="12"/>
  <c r="AD58" i="12" s="1"/>
  <c r="S58" i="12"/>
  <c r="AC58" i="12" s="1"/>
  <c r="F99" i="8"/>
  <c r="G99" i="8"/>
  <c r="U463" i="12"/>
  <c r="Y463" i="12" s="1"/>
  <c r="L504" i="8"/>
  <c r="V463" i="12"/>
  <c r="Z463" i="12" s="1"/>
  <c r="N504" i="8"/>
  <c r="L339" i="8"/>
  <c r="N339" i="8"/>
  <c r="U298" i="12"/>
  <c r="Y298" i="12" s="1"/>
  <c r="V298" i="12"/>
  <c r="Z298" i="12" s="1"/>
  <c r="E90" i="8"/>
  <c r="W46" i="14"/>
  <c r="X46" i="14"/>
  <c r="AB46" i="14" s="1"/>
  <c r="I196" i="8"/>
  <c r="P243" i="8"/>
  <c r="C440" i="8"/>
  <c r="D201" i="8"/>
  <c r="I373" i="8"/>
  <c r="E69" i="8"/>
  <c r="W290" i="12"/>
  <c r="AA290" i="12" s="1"/>
  <c r="O331" i="8"/>
  <c r="X290" i="12"/>
  <c r="Q331" i="8"/>
  <c r="Q193" i="8"/>
  <c r="W152" i="12"/>
  <c r="AA152" i="12" s="1"/>
  <c r="O193" i="8"/>
  <c r="X152" i="12"/>
  <c r="AB152" i="12" s="1"/>
  <c r="K174" i="8"/>
  <c r="M533" i="8"/>
  <c r="M249" i="8"/>
  <c r="AH18" i="15"/>
  <c r="AJ18" i="15" s="1"/>
  <c r="AG18" i="15"/>
  <c r="W7" i="3"/>
  <c r="X7" i="3"/>
  <c r="AB7" i="3" s="1"/>
  <c r="R37" i="3"/>
  <c r="R254" i="8"/>
  <c r="AG213" i="12"/>
  <c r="AH213" i="12"/>
  <c r="AJ213" i="12" s="1"/>
  <c r="K151" i="8"/>
  <c r="I214" i="8"/>
  <c r="J61" i="8"/>
  <c r="R20" i="12"/>
  <c r="W292" i="12"/>
  <c r="Q333" i="8"/>
  <c r="O333" i="8"/>
  <c r="X292" i="12"/>
  <c r="AB292" i="12" s="1"/>
  <c r="R267" i="8"/>
  <c r="AH226" i="12"/>
  <c r="AJ226" i="12" s="1"/>
  <c r="AG226" i="12"/>
  <c r="E378" i="8"/>
  <c r="D111" i="8"/>
  <c r="N384" i="8"/>
  <c r="L384" i="8"/>
  <c r="V343" i="12"/>
  <c r="Z343" i="12" s="1"/>
  <c r="U343" i="12"/>
  <c r="Y343" i="12" s="1"/>
  <c r="Q496" i="8"/>
  <c r="O496" i="8"/>
  <c r="W455" i="12"/>
  <c r="AA455" i="12" s="1"/>
  <c r="X455" i="12"/>
  <c r="S133" i="8"/>
  <c r="AL92" i="12"/>
  <c r="AN92" i="12" s="1"/>
  <c r="AK92" i="12"/>
  <c r="AM92" i="12" s="1"/>
  <c r="AK67" i="3"/>
  <c r="AM67" i="3" s="1"/>
  <c r="AL67" i="3"/>
  <c r="AN67" i="3" s="1"/>
  <c r="E412" i="8"/>
  <c r="M65" i="8"/>
  <c r="H241" i="8"/>
  <c r="I396" i="8"/>
  <c r="P487" i="8"/>
  <c r="AH16" i="15"/>
  <c r="AJ16" i="15" s="1"/>
  <c r="AG16" i="15"/>
  <c r="C106" i="8"/>
  <c r="R21" i="12"/>
  <c r="J62" i="8"/>
  <c r="T273" i="12"/>
  <c r="AD273" i="12" s="1"/>
  <c r="S273" i="12"/>
  <c r="F314" i="8"/>
  <c r="G314" i="8"/>
  <c r="E60" i="8"/>
  <c r="R20" i="15"/>
  <c r="T288" i="12"/>
  <c r="AD288" i="12" s="1"/>
  <c r="G329" i="8"/>
  <c r="S288" i="12"/>
  <c r="F329" i="8"/>
  <c r="P248" i="8"/>
  <c r="T456" i="12"/>
  <c r="AD456" i="12" s="1"/>
  <c r="F497" i="8"/>
  <c r="G497" i="8"/>
  <c r="S456" i="12"/>
  <c r="AC456" i="12" s="1"/>
  <c r="E519" i="8"/>
  <c r="AH332" i="12"/>
  <c r="AJ332" i="12" s="1"/>
  <c r="R373" i="8"/>
  <c r="AG332" i="12"/>
  <c r="AI332" i="12" s="1"/>
  <c r="E180" i="8"/>
  <c r="AH273" i="12"/>
  <c r="AJ273" i="12" s="1"/>
  <c r="R314" i="8"/>
  <c r="AG273" i="12"/>
  <c r="D415" i="8"/>
  <c r="AL225" i="12"/>
  <c r="AN225" i="12" s="1"/>
  <c r="S266" i="8"/>
  <c r="AK225" i="12"/>
  <c r="AM225" i="12" s="1"/>
  <c r="R10" i="14"/>
  <c r="H353" i="8"/>
  <c r="C427" i="8"/>
  <c r="T34" i="3"/>
  <c r="AD34" i="3" s="1"/>
  <c r="S34" i="3"/>
  <c r="AC34" i="3" s="1"/>
  <c r="R479" i="12"/>
  <c r="J520" i="8"/>
  <c r="E501" i="8"/>
  <c r="P283" i="8"/>
  <c r="S40" i="3"/>
  <c r="T40" i="3"/>
  <c r="AD40" i="3" s="1"/>
  <c r="D169" i="8"/>
  <c r="C63" i="8"/>
  <c r="D469" i="8"/>
  <c r="W126" i="12"/>
  <c r="X126" i="12"/>
  <c r="AB126" i="12" s="1"/>
  <c r="O167" i="8"/>
  <c r="Q167" i="8"/>
  <c r="AL445" i="12"/>
  <c r="AN445" i="12" s="1"/>
  <c r="AK445" i="12"/>
  <c r="AM445" i="12" s="1"/>
  <c r="S486" i="8"/>
  <c r="P251" i="8"/>
  <c r="Q50" i="8"/>
  <c r="W9" i="12"/>
  <c r="AA9" i="12" s="1"/>
  <c r="O50" i="8"/>
  <c r="X9" i="12"/>
  <c r="AB9" i="12" s="1"/>
  <c r="I63" i="8"/>
  <c r="E487" i="8"/>
  <c r="C89" i="8"/>
  <c r="H449" i="8"/>
  <c r="I541" i="8"/>
  <c r="I52" i="8"/>
  <c r="AK47" i="12"/>
  <c r="AM47" i="12" s="1"/>
  <c r="AL47" i="12"/>
  <c r="AN47" i="12" s="1"/>
  <c r="S88" i="8"/>
  <c r="AK79" i="3"/>
  <c r="AM79" i="3" s="1"/>
  <c r="AL79" i="3"/>
  <c r="AN79" i="3" s="1"/>
  <c r="Q385" i="8"/>
  <c r="W344" i="12"/>
  <c r="X344" i="12"/>
  <c r="AB344" i="12" s="1"/>
  <c r="O385" i="8"/>
  <c r="U19" i="3"/>
  <c r="Y19" i="3" s="1"/>
  <c r="V19" i="3"/>
  <c r="Z19" i="3" s="1"/>
  <c r="W34" i="15"/>
  <c r="X34" i="15"/>
  <c r="AB34" i="15" s="1"/>
  <c r="U41" i="3"/>
  <c r="Y41" i="3" s="1"/>
  <c r="V41" i="3"/>
  <c r="Z41" i="3" s="1"/>
  <c r="AK24" i="14"/>
  <c r="AM24" i="14" s="1"/>
  <c r="AL24" i="14"/>
  <c r="AN24" i="14" s="1"/>
  <c r="I145" i="8"/>
  <c r="AH60" i="3"/>
  <c r="AJ60" i="3" s="1"/>
  <c r="AG60" i="3"/>
  <c r="AI60" i="3" s="1"/>
  <c r="V11" i="13"/>
  <c r="Z11" i="13" s="1"/>
  <c r="U11" i="13"/>
  <c r="AG384" i="12"/>
  <c r="AH384" i="12"/>
  <c r="AJ384" i="12" s="1"/>
  <c r="R425" i="8"/>
  <c r="AK285" i="12"/>
  <c r="AM285" i="12" s="1"/>
  <c r="AL285" i="12"/>
  <c r="AN285" i="12" s="1"/>
  <c r="S326" i="8"/>
  <c r="M264" i="8"/>
  <c r="K316" i="8"/>
  <c r="T48" i="3"/>
  <c r="AD48" i="3" s="1"/>
  <c r="S48" i="3"/>
  <c r="E542" i="8"/>
  <c r="K497" i="8"/>
  <c r="W55" i="3"/>
  <c r="AA55" i="3" s="1"/>
  <c r="X55" i="3"/>
  <c r="AB55" i="3" s="1"/>
  <c r="K550" i="8"/>
  <c r="H499" i="8"/>
  <c r="V20" i="3"/>
  <c r="Z20" i="3" s="1"/>
  <c r="U20" i="3"/>
  <c r="Y20" i="3" s="1"/>
  <c r="I340" i="8"/>
  <c r="I319" i="8"/>
  <c r="K140" i="8"/>
  <c r="S474" i="8"/>
  <c r="AL433" i="12"/>
  <c r="AN433" i="12" s="1"/>
  <c r="AK433" i="12"/>
  <c r="AM433" i="12" s="1"/>
  <c r="I517" i="8"/>
  <c r="S11" i="16"/>
  <c r="T11" i="16"/>
  <c r="AD11" i="16" s="1"/>
  <c r="O513" i="8"/>
  <c r="W472" i="12"/>
  <c r="AA472" i="12" s="1"/>
  <c r="X472" i="12"/>
  <c r="Q513" i="8"/>
  <c r="I177" i="8"/>
  <c r="C420" i="8"/>
  <c r="D242" i="8"/>
  <c r="M311" i="8"/>
  <c r="M406" i="8"/>
  <c r="C428" i="8"/>
  <c r="I143" i="8"/>
  <c r="E420" i="8"/>
  <c r="I438" i="8"/>
  <c r="X37" i="15"/>
  <c r="W37" i="15"/>
  <c r="AA37" i="15" s="1"/>
  <c r="E279" i="8"/>
  <c r="O159" i="8"/>
  <c r="W118" i="12"/>
  <c r="AA118" i="12" s="1"/>
  <c r="X118" i="12"/>
  <c r="Q159" i="8"/>
  <c r="M63" i="8"/>
  <c r="C509" i="8"/>
  <c r="I336" i="8"/>
  <c r="R33" i="3"/>
  <c r="P456" i="8"/>
  <c r="M505" i="8"/>
  <c r="V97" i="3"/>
  <c r="Z97" i="3" s="1"/>
  <c r="U97" i="3"/>
  <c r="Y97" i="3" s="1"/>
  <c r="H148" i="8"/>
  <c r="K239" i="8"/>
  <c r="I297" i="8"/>
  <c r="AK460" i="12"/>
  <c r="AM460" i="12" s="1"/>
  <c r="AL460" i="12"/>
  <c r="AN460" i="12" s="1"/>
  <c r="S501" i="8"/>
  <c r="W7" i="12"/>
  <c r="O48" i="8"/>
  <c r="Q48" i="8"/>
  <c r="X7" i="12"/>
  <c r="AB7" i="12" s="1"/>
  <c r="R511" i="8"/>
  <c r="AG470" i="12"/>
  <c r="AI470" i="12" s="1"/>
  <c r="AH470" i="12"/>
  <c r="AJ470" i="12" s="1"/>
  <c r="AG50" i="15"/>
  <c r="AH50" i="15"/>
  <c r="AJ50" i="15" s="1"/>
  <c r="M473" i="8"/>
  <c r="AK36" i="14"/>
  <c r="AM36" i="14" s="1"/>
  <c r="AL36" i="14"/>
  <c r="AN36" i="14" s="1"/>
  <c r="R86" i="12"/>
  <c r="J127" i="8"/>
  <c r="AL350" i="12"/>
  <c r="AN350" i="12" s="1"/>
  <c r="S391" i="8"/>
  <c r="AK350" i="12"/>
  <c r="AM350" i="12" s="1"/>
  <c r="AL14" i="16"/>
  <c r="AN14" i="16" s="1"/>
  <c r="AK14" i="16"/>
  <c r="AM14" i="16" s="1"/>
  <c r="F422" i="8"/>
  <c r="S381" i="12"/>
  <c r="T381" i="12"/>
  <c r="AD381" i="12" s="1"/>
  <c r="G422" i="8"/>
  <c r="K372" i="8"/>
  <c r="AK471" i="12"/>
  <c r="AM471" i="12" s="1"/>
  <c r="AL471" i="12"/>
  <c r="AN471" i="12" s="1"/>
  <c r="S512" i="8"/>
  <c r="AG359" i="12"/>
  <c r="AH359" i="12"/>
  <c r="AJ359" i="12" s="1"/>
  <c r="R400" i="8"/>
  <c r="R434" i="8"/>
  <c r="AG393" i="12"/>
  <c r="AI393" i="12" s="1"/>
  <c r="AH393" i="12"/>
  <c r="AJ393" i="12" s="1"/>
  <c r="AH85" i="15"/>
  <c r="AJ85" i="15" s="1"/>
  <c r="AG85" i="15"/>
  <c r="X85" i="3"/>
  <c r="W85" i="3"/>
  <c r="AA85" i="3" s="1"/>
  <c r="V233" i="12"/>
  <c r="Z233" i="12" s="1"/>
  <c r="L274" i="8"/>
  <c r="U233" i="12"/>
  <c r="Y233" i="12" s="1"/>
  <c r="N274" i="8"/>
  <c r="C373" i="8"/>
  <c r="AH66" i="3"/>
  <c r="AJ66" i="3" s="1"/>
  <c r="AG66" i="3"/>
  <c r="AI66" i="3" s="1"/>
  <c r="F457" i="8"/>
  <c r="T416" i="12"/>
  <c r="AD416" i="12" s="1"/>
  <c r="S416" i="12"/>
  <c r="AC416" i="12" s="1"/>
  <c r="G457" i="8"/>
  <c r="S18" i="14"/>
  <c r="AC18" i="14" s="1"/>
  <c r="T18" i="14"/>
  <c r="AD18" i="14" s="1"/>
  <c r="F417" i="8"/>
  <c r="S376" i="12"/>
  <c r="G417" i="8"/>
  <c r="T376" i="12"/>
  <c r="AD376" i="12" s="1"/>
  <c r="L460" i="8"/>
  <c r="N460" i="8"/>
  <c r="U419" i="12"/>
  <c r="Y419" i="12" s="1"/>
  <c r="V419" i="12"/>
  <c r="Z419" i="12" s="1"/>
  <c r="L88" i="8"/>
  <c r="V47" i="12"/>
  <c r="Z47" i="12" s="1"/>
  <c r="U47" i="12"/>
  <c r="N88" i="8"/>
  <c r="V424" i="12"/>
  <c r="Z424" i="12" s="1"/>
  <c r="U424" i="12"/>
  <c r="Y424" i="12" s="1"/>
  <c r="L465" i="8"/>
  <c r="N465" i="8"/>
  <c r="S226" i="12"/>
  <c r="F267" i="8"/>
  <c r="G267" i="8"/>
  <c r="T226" i="12"/>
  <c r="AD226" i="12" s="1"/>
  <c r="K401" i="8"/>
  <c r="C325" i="8"/>
  <c r="S62" i="15"/>
  <c r="T62" i="15"/>
  <c r="AD62" i="15" s="1"/>
  <c r="P379" i="8"/>
  <c r="W51" i="15"/>
  <c r="X51" i="15"/>
  <c r="AB51" i="15" s="1"/>
  <c r="R151" i="8"/>
  <c r="AH110" i="12"/>
  <c r="AJ110" i="12" s="1"/>
  <c r="AG110" i="12"/>
  <c r="E119" i="8"/>
  <c r="M524" i="8"/>
  <c r="H420" i="8"/>
  <c r="AG55" i="3"/>
  <c r="AI55" i="3" s="1"/>
  <c r="AH55" i="3"/>
  <c r="AJ55" i="3" s="1"/>
  <c r="K369" i="8"/>
  <c r="W107" i="15"/>
  <c r="X107" i="15"/>
  <c r="AB107" i="15" s="1"/>
  <c r="J168" i="8"/>
  <c r="R127" i="12"/>
  <c r="K469" i="8"/>
  <c r="M96" i="8"/>
  <c r="S33" i="14"/>
  <c r="T33" i="14"/>
  <c r="AD33" i="14" s="1"/>
  <c r="P409" i="8"/>
  <c r="N68" i="8"/>
  <c r="L68" i="8"/>
  <c r="U27" i="12"/>
  <c r="Y27" i="12" s="1"/>
  <c r="V27" i="12"/>
  <c r="Z27" i="12" s="1"/>
  <c r="AL44" i="14"/>
  <c r="AN44" i="14" s="1"/>
  <c r="AK44" i="14"/>
  <c r="AM44" i="14" s="1"/>
  <c r="P464" i="8"/>
  <c r="AG70" i="3"/>
  <c r="AI70" i="3" s="1"/>
  <c r="AH70" i="3"/>
  <c r="AJ70" i="3" s="1"/>
  <c r="P204" i="8"/>
  <c r="D156" i="8"/>
  <c r="C355" i="8"/>
  <c r="H116" i="8"/>
  <c r="E292" i="8"/>
  <c r="J251" i="8"/>
  <c r="R210" i="12"/>
  <c r="O219" i="8"/>
  <c r="Q219" i="8"/>
  <c r="X178" i="12"/>
  <c r="AB178" i="12" s="1"/>
  <c r="W178" i="12"/>
  <c r="AA178" i="12" s="1"/>
  <c r="S496" i="8"/>
  <c r="AK455" i="12"/>
  <c r="AM455" i="12" s="1"/>
  <c r="AL455" i="12"/>
  <c r="AN455" i="12" s="1"/>
  <c r="D420" i="8"/>
  <c r="P544" i="8"/>
  <c r="X362" i="12"/>
  <c r="W362" i="12"/>
  <c r="AA362" i="12" s="1"/>
  <c r="O403" i="8"/>
  <c r="Q403" i="8"/>
  <c r="AK221" i="12"/>
  <c r="AM221" i="12" s="1"/>
  <c r="S262" i="8"/>
  <c r="AL221" i="12"/>
  <c r="AN221" i="12" s="1"/>
  <c r="P179" i="8"/>
  <c r="V85" i="15"/>
  <c r="Z85" i="15" s="1"/>
  <c r="U85" i="15"/>
  <c r="Y85" i="15" s="1"/>
  <c r="S85" i="15"/>
  <c r="T85" i="15"/>
  <c r="AD85" i="15" s="1"/>
  <c r="AH63" i="3"/>
  <c r="AJ63" i="3" s="1"/>
  <c r="AG63" i="3"/>
  <c r="AI63" i="3" s="1"/>
  <c r="J366" i="8"/>
  <c r="R325" i="12"/>
  <c r="O450" i="8"/>
  <c r="W409" i="12"/>
  <c r="X409" i="12"/>
  <c r="AB409" i="12" s="1"/>
  <c r="Q450" i="8"/>
  <c r="AL17" i="13"/>
  <c r="AN17" i="13" s="1"/>
  <c r="AK17" i="13"/>
  <c r="AM17" i="13" s="1"/>
  <c r="C486" i="8"/>
  <c r="R408" i="8"/>
  <c r="AG367" i="12"/>
  <c r="AI367" i="12" s="1"/>
  <c r="AH367" i="12"/>
  <c r="AJ367" i="12" s="1"/>
  <c r="U26" i="3"/>
  <c r="Y26" i="3" s="1"/>
  <c r="V26" i="3"/>
  <c r="Z26" i="3" s="1"/>
  <c r="W415" i="12"/>
  <c r="Q456" i="8"/>
  <c r="O456" i="8"/>
  <c r="X415" i="12"/>
  <c r="AB415" i="12" s="1"/>
  <c r="P375" i="8"/>
  <c r="I153" i="8"/>
  <c r="D226" i="8"/>
  <c r="U82" i="12"/>
  <c r="Y82" i="12" s="1"/>
  <c r="N123" i="8"/>
  <c r="L123" i="8"/>
  <c r="V82" i="12"/>
  <c r="Z82" i="12" s="1"/>
  <c r="K165" i="8"/>
  <c r="P261" i="8"/>
  <c r="E83" i="8"/>
  <c r="J453" i="8"/>
  <c r="R412" i="12"/>
  <c r="AH382" i="12"/>
  <c r="AJ382" i="12" s="1"/>
  <c r="R423" i="8"/>
  <c r="AG382" i="12"/>
  <c r="AI382" i="12" s="1"/>
  <c r="G343" i="8"/>
  <c r="T302" i="12"/>
  <c r="AD302" i="12" s="1"/>
  <c r="F343" i="8"/>
  <c r="S302" i="12"/>
  <c r="AC302" i="12" s="1"/>
  <c r="H270" i="8"/>
  <c r="R386" i="12"/>
  <c r="J427" i="8"/>
  <c r="X382" i="12"/>
  <c r="AB382" i="12" s="1"/>
  <c r="O423" i="8"/>
  <c r="W382" i="12"/>
  <c r="AA382" i="12" s="1"/>
  <c r="Q423" i="8"/>
  <c r="AH8" i="16"/>
  <c r="AJ8" i="16" s="1"/>
  <c r="AG8" i="16"/>
  <c r="AH505" i="12"/>
  <c r="AJ505" i="12" s="1"/>
  <c r="R546" i="8"/>
  <c r="AG505" i="12"/>
  <c r="AI505" i="12" s="1"/>
  <c r="AH168" i="12"/>
  <c r="AJ168" i="12" s="1"/>
  <c r="R209" i="8"/>
  <c r="AG168" i="12"/>
  <c r="AI168" i="12" s="1"/>
  <c r="R30" i="15"/>
  <c r="I351" i="8"/>
  <c r="D248" i="8"/>
  <c r="C537" i="8"/>
  <c r="AH107" i="15"/>
  <c r="AJ107" i="15" s="1"/>
  <c r="AG107" i="15"/>
  <c r="C413" i="8"/>
  <c r="AL81" i="15"/>
  <c r="AN81" i="15" s="1"/>
  <c r="AK81" i="15"/>
  <c r="AM81" i="15" s="1"/>
  <c r="C145" i="8"/>
  <c r="H69" i="8"/>
  <c r="R75" i="3"/>
  <c r="U27" i="15"/>
  <c r="Y27" i="15" s="1"/>
  <c r="V27" i="15"/>
  <c r="Z27" i="15" s="1"/>
  <c r="C512" i="8"/>
  <c r="K190" i="8"/>
  <c r="W155" i="12"/>
  <c r="AA155" i="12" s="1"/>
  <c r="Q196" i="8"/>
  <c r="X155" i="12"/>
  <c r="AB155" i="12" s="1"/>
  <c r="O196" i="8"/>
  <c r="H479" i="8"/>
  <c r="X33" i="13"/>
  <c r="AB33" i="13" s="1"/>
  <c r="W33" i="13"/>
  <c r="F290" i="8"/>
  <c r="G290" i="8"/>
  <c r="T249" i="12"/>
  <c r="AD249" i="12" s="1"/>
  <c r="S249" i="12"/>
  <c r="AC249" i="12" s="1"/>
  <c r="D455" i="8"/>
  <c r="R445" i="12"/>
  <c r="J486" i="8"/>
  <c r="K396" i="8"/>
  <c r="W89" i="12"/>
  <c r="AA89" i="12" s="1"/>
  <c r="X89" i="12"/>
  <c r="Q130" i="8"/>
  <c r="O130" i="8"/>
  <c r="R48" i="3"/>
  <c r="M205" i="8"/>
  <c r="K500" i="8"/>
  <c r="J394" i="8"/>
  <c r="R353" i="12"/>
  <c r="R120" i="12"/>
  <c r="J161" i="8"/>
  <c r="D70" i="8"/>
  <c r="AH12" i="16"/>
  <c r="AJ12" i="16" s="1"/>
  <c r="AG12" i="16"/>
  <c r="V67" i="3"/>
  <c r="Z67" i="3" s="1"/>
  <c r="U67" i="3"/>
  <c r="Y67" i="3" s="1"/>
  <c r="H193" i="8"/>
  <c r="H396" i="8"/>
  <c r="E244" i="8"/>
  <c r="U62" i="15"/>
  <c r="Y62" i="15" s="1"/>
  <c r="V62" i="15"/>
  <c r="Z62" i="15" s="1"/>
  <c r="AG357" i="12"/>
  <c r="R398" i="8"/>
  <c r="AH357" i="12"/>
  <c r="AJ357" i="12" s="1"/>
  <c r="K552" i="8"/>
  <c r="U127" i="12"/>
  <c r="Y127" i="12" s="1"/>
  <c r="V127" i="12"/>
  <c r="Z127" i="12" s="1"/>
  <c r="L168" i="8"/>
  <c r="N168" i="8"/>
  <c r="H188" i="8"/>
  <c r="AK152" i="12"/>
  <c r="AM152" i="12" s="1"/>
  <c r="AL152" i="12"/>
  <c r="AN152" i="12" s="1"/>
  <c r="S193" i="8"/>
  <c r="AH103" i="3"/>
  <c r="AJ103" i="3" s="1"/>
  <c r="AG103" i="3"/>
  <c r="AH107" i="12"/>
  <c r="AJ107" i="12" s="1"/>
  <c r="R148" i="8"/>
  <c r="AG107" i="12"/>
  <c r="AK482" i="12"/>
  <c r="S523" i="8"/>
  <c r="AL482" i="12"/>
  <c r="AN482" i="12" s="1"/>
  <c r="K333" i="8"/>
  <c r="J308" i="8"/>
  <c r="R267" i="12"/>
  <c r="I388" i="8"/>
  <c r="E401" i="8"/>
  <c r="S332" i="12"/>
  <c r="AC332" i="12" s="1"/>
  <c r="T332" i="12"/>
  <c r="AD332" i="12" s="1"/>
  <c r="F373" i="8"/>
  <c r="G373" i="8"/>
  <c r="I86" i="8"/>
  <c r="H387" i="8"/>
  <c r="S525" i="8"/>
  <c r="AK484" i="12"/>
  <c r="AM484" i="12" s="1"/>
  <c r="AL484" i="12"/>
  <c r="AN484" i="12" s="1"/>
  <c r="H115" i="8"/>
  <c r="R338" i="12"/>
  <c r="J379" i="8"/>
  <c r="R33" i="15"/>
  <c r="H174" i="8"/>
  <c r="AK463" i="12"/>
  <c r="AM463" i="12" s="1"/>
  <c r="S504" i="8"/>
  <c r="AL463" i="12"/>
  <c r="AN463" i="12" s="1"/>
  <c r="F246" i="8"/>
  <c r="G246" i="8"/>
  <c r="T205" i="12"/>
  <c r="AD205" i="12" s="1"/>
  <c r="S205" i="12"/>
  <c r="AC205" i="12" s="1"/>
  <c r="M418" i="8"/>
  <c r="O350" i="8"/>
  <c r="X309" i="12"/>
  <c r="AB309" i="12" s="1"/>
  <c r="W309" i="12"/>
  <c r="AA309" i="12" s="1"/>
  <c r="Q350" i="8"/>
  <c r="P535" i="8"/>
  <c r="AH7" i="12"/>
  <c r="AJ7" i="12" s="1"/>
  <c r="AG7" i="12"/>
  <c r="AI7" i="12" s="1"/>
  <c r="R48" i="8"/>
  <c r="X42" i="15"/>
  <c r="W42" i="15"/>
  <c r="AA42" i="15" s="1"/>
  <c r="J316" i="8"/>
  <c r="R275" i="12"/>
  <c r="R419" i="8"/>
  <c r="AG378" i="12"/>
  <c r="AI378" i="12" s="1"/>
  <c r="AH378" i="12"/>
  <c r="AJ378" i="12" s="1"/>
  <c r="U145" i="12"/>
  <c r="Y145" i="12" s="1"/>
  <c r="N186" i="8"/>
  <c r="L186" i="8"/>
  <c r="V145" i="12"/>
  <c r="Z145" i="12" s="1"/>
  <c r="AG46" i="15"/>
  <c r="AH46" i="15"/>
  <c r="AJ46" i="15" s="1"/>
  <c r="I239" i="8"/>
  <c r="M306" i="8"/>
  <c r="AG9" i="14"/>
  <c r="AH9" i="14"/>
  <c r="AJ9" i="14" s="1"/>
  <c r="C330" i="8"/>
  <c r="W273" i="12"/>
  <c r="AA273" i="12" s="1"/>
  <c r="O314" i="8"/>
  <c r="Q314" i="8"/>
  <c r="X273" i="12"/>
  <c r="AB273" i="12" s="1"/>
  <c r="AK35" i="13"/>
  <c r="AL35" i="13"/>
  <c r="AN35" i="13" s="1"/>
  <c r="K82" i="8"/>
  <c r="N205" i="8"/>
  <c r="U164" i="12"/>
  <c r="Y164" i="12" s="1"/>
  <c r="V164" i="12"/>
  <c r="Z164" i="12" s="1"/>
  <c r="L205" i="8"/>
  <c r="D504" i="8"/>
  <c r="H162" i="8"/>
  <c r="C248" i="8"/>
  <c r="D481" i="8"/>
  <c r="W500" i="12"/>
  <c r="AA500" i="12" s="1"/>
  <c r="O541" i="8"/>
  <c r="X500" i="12"/>
  <c r="Q541" i="8"/>
  <c r="I127" i="8"/>
  <c r="I275" i="8"/>
  <c r="C480" i="8"/>
  <c r="P467" i="8"/>
  <c r="P189" i="8"/>
  <c r="AL34" i="3"/>
  <c r="AN34" i="3" s="1"/>
  <c r="AK34" i="3"/>
  <c r="AM34" i="3" s="1"/>
  <c r="G64" i="8"/>
  <c r="T23" i="12"/>
  <c r="AD23" i="12" s="1"/>
  <c r="F64" i="8"/>
  <c r="S23" i="12"/>
  <c r="AC23" i="12" s="1"/>
  <c r="H495" i="8"/>
  <c r="Q437" i="8"/>
  <c r="O437" i="8"/>
  <c r="X396" i="12"/>
  <c r="AB396" i="12" s="1"/>
  <c r="W396" i="12"/>
  <c r="AA396" i="12" s="1"/>
  <c r="L272" i="8"/>
  <c r="U231" i="12"/>
  <c r="Y231" i="12" s="1"/>
  <c r="V231" i="12"/>
  <c r="Z231" i="12" s="1"/>
  <c r="N272" i="8"/>
  <c r="C67" i="8"/>
  <c r="V414" i="12"/>
  <c r="Z414" i="12" s="1"/>
  <c r="N455" i="8"/>
  <c r="U414" i="12"/>
  <c r="Y414" i="12" s="1"/>
  <c r="L455" i="8"/>
  <c r="U17" i="15"/>
  <c r="Y17" i="15" s="1"/>
  <c r="V17" i="15"/>
  <c r="Z17" i="15" s="1"/>
  <c r="K196" i="8"/>
  <c r="D268" i="8"/>
  <c r="C432" i="8"/>
  <c r="K348" i="8"/>
  <c r="D352" i="8"/>
  <c r="S357" i="12"/>
  <c r="AC357" i="12" s="1"/>
  <c r="T357" i="12"/>
  <c r="AD357" i="12" s="1"/>
  <c r="F398" i="8"/>
  <c r="G398" i="8"/>
  <c r="R17" i="16"/>
  <c r="R55" i="15"/>
  <c r="R105" i="15"/>
  <c r="H134" i="8"/>
  <c r="U458" i="12"/>
  <c r="Y458" i="12" s="1"/>
  <c r="L499" i="8"/>
  <c r="V458" i="12"/>
  <c r="Z458" i="12" s="1"/>
  <c r="N499" i="8"/>
  <c r="I335" i="8"/>
  <c r="N434" i="8"/>
  <c r="V393" i="12"/>
  <c r="Z393" i="12" s="1"/>
  <c r="U393" i="12"/>
  <c r="Y393" i="12" s="1"/>
  <c r="L434" i="8"/>
  <c r="AH380" i="12"/>
  <c r="AJ380" i="12" s="1"/>
  <c r="R421" i="8"/>
  <c r="AG380" i="12"/>
  <c r="E50" i="8"/>
  <c r="D433" i="8"/>
  <c r="AL107" i="15"/>
  <c r="AN107" i="15" s="1"/>
  <c r="AK107" i="15"/>
  <c r="AM107" i="15" s="1"/>
  <c r="K291" i="8"/>
  <c r="AH11" i="14"/>
  <c r="AJ11" i="14" s="1"/>
  <c r="AG11" i="14"/>
  <c r="AL422" i="12"/>
  <c r="AN422" i="12" s="1"/>
  <c r="AK422" i="12"/>
  <c r="AM422" i="12" s="1"/>
  <c r="S463" i="8"/>
  <c r="M430" i="8"/>
  <c r="K434" i="8"/>
  <c r="AH148" i="12"/>
  <c r="AJ148" i="12" s="1"/>
  <c r="AG148" i="12"/>
  <c r="AI148" i="12" s="1"/>
  <c r="R189" i="8"/>
  <c r="T34" i="14"/>
  <c r="AD34" i="14" s="1"/>
  <c r="S34" i="14"/>
  <c r="AC34" i="14" s="1"/>
  <c r="H332" i="8"/>
  <c r="M173" i="8"/>
  <c r="N361" i="8"/>
  <c r="U320" i="12"/>
  <c r="Y320" i="12" s="1"/>
  <c r="L361" i="8"/>
  <c r="V320" i="12"/>
  <c r="Z320" i="12" s="1"/>
  <c r="K132" i="8"/>
  <c r="R22" i="15"/>
  <c r="P373" i="8"/>
  <c r="I440" i="8"/>
  <c r="M552" i="8"/>
  <c r="AK7" i="14"/>
  <c r="AM7" i="14" s="1"/>
  <c r="AL7" i="14"/>
  <c r="AN7" i="14" s="1"/>
  <c r="U179" i="12"/>
  <c r="Y179" i="12" s="1"/>
  <c r="V179" i="12"/>
  <c r="Z179" i="12" s="1"/>
  <c r="L220" i="8"/>
  <c r="N220" i="8"/>
  <c r="AK267" i="12"/>
  <c r="AM267" i="12" s="1"/>
  <c r="AL267" i="12"/>
  <c r="AN267" i="12" s="1"/>
  <c r="S308" i="8"/>
  <c r="E164" i="8"/>
  <c r="R23" i="3"/>
  <c r="M504" i="8"/>
  <c r="M383" i="8"/>
  <c r="N283" i="8"/>
  <c r="V242" i="12"/>
  <c r="Z242" i="12" s="1"/>
  <c r="U242" i="12"/>
  <c r="Y242" i="12" s="1"/>
  <c r="L283" i="8"/>
  <c r="AH87" i="15"/>
  <c r="AJ87" i="15" s="1"/>
  <c r="AG87" i="15"/>
  <c r="O232" i="8"/>
  <c r="X191" i="12"/>
  <c r="Q232" i="8"/>
  <c r="W191" i="12"/>
  <c r="AA191" i="12" s="1"/>
  <c r="H283" i="8"/>
  <c r="V83" i="3"/>
  <c r="Z83" i="3" s="1"/>
  <c r="U83" i="3"/>
  <c r="Y83" i="3" s="1"/>
  <c r="AL16" i="16"/>
  <c r="AN16" i="16" s="1"/>
  <c r="AK16" i="16"/>
  <c r="AM16" i="16" s="1"/>
  <c r="T383" i="12"/>
  <c r="AD383" i="12" s="1"/>
  <c r="S383" i="12"/>
  <c r="AC383" i="12" s="1"/>
  <c r="G424" i="8"/>
  <c r="F424" i="8"/>
  <c r="R67" i="3"/>
  <c r="AL352" i="12"/>
  <c r="AN352" i="12" s="1"/>
  <c r="AK352" i="12"/>
  <c r="AM352" i="12" s="1"/>
  <c r="S393" i="8"/>
  <c r="C53" i="8"/>
  <c r="M92" i="8"/>
  <c r="M407" i="8"/>
  <c r="AL133" i="12"/>
  <c r="AN133" i="12" s="1"/>
  <c r="S174" i="8"/>
  <c r="AK133" i="12"/>
  <c r="AM133" i="12" s="1"/>
  <c r="X16" i="14"/>
  <c r="AB16" i="14" s="1"/>
  <c r="W16" i="14"/>
  <c r="AA16" i="14" s="1"/>
  <c r="AL21" i="15"/>
  <c r="AN21" i="15" s="1"/>
  <c r="AK21" i="15"/>
  <c r="AM21" i="15" s="1"/>
  <c r="H243" i="8"/>
  <c r="V48" i="15"/>
  <c r="Z48" i="15" s="1"/>
  <c r="U48" i="15"/>
  <c r="Y48" i="15" s="1"/>
  <c r="T17" i="12"/>
  <c r="AD17" i="12" s="1"/>
  <c r="F58" i="8"/>
  <c r="S17" i="12"/>
  <c r="AC17" i="12" s="1"/>
  <c r="G58" i="8"/>
  <c r="J203" i="8"/>
  <c r="R162" i="12"/>
  <c r="E102" i="8"/>
  <c r="M464" i="8"/>
  <c r="D97" i="8"/>
  <c r="D449" i="8"/>
  <c r="H97" i="8"/>
  <c r="R304" i="12"/>
  <c r="J345" i="8"/>
  <c r="C436" i="8"/>
  <c r="V11" i="12"/>
  <c r="Z11" i="12" s="1"/>
  <c r="L52" i="8"/>
  <c r="U11" i="12"/>
  <c r="Y11" i="12" s="1"/>
  <c r="N52" i="8"/>
  <c r="S131" i="8"/>
  <c r="AK90" i="12"/>
  <c r="AM90" i="12" s="1"/>
  <c r="AL90" i="12"/>
  <c r="AN90" i="12" s="1"/>
  <c r="AH111" i="12"/>
  <c r="AJ111" i="12" s="1"/>
  <c r="R152" i="8"/>
  <c r="AG111" i="12"/>
  <c r="T236" i="12"/>
  <c r="AD236" i="12" s="1"/>
  <c r="F277" i="8"/>
  <c r="G277" i="8"/>
  <c r="S236" i="12"/>
  <c r="AC236" i="12" s="1"/>
  <c r="K474" i="8"/>
  <c r="M462" i="8"/>
  <c r="D541" i="8"/>
  <c r="O530" i="8"/>
  <c r="X489" i="12"/>
  <c r="AB489" i="12" s="1"/>
  <c r="W489" i="12"/>
  <c r="AA489" i="12" s="1"/>
  <c r="Q530" i="8"/>
  <c r="L431" i="8"/>
  <c r="U390" i="12"/>
  <c r="Y390" i="12" s="1"/>
  <c r="N431" i="8"/>
  <c r="V390" i="12"/>
  <c r="Z390" i="12" s="1"/>
  <c r="R364" i="12"/>
  <c r="J405" i="8"/>
  <c r="I253" i="8"/>
  <c r="R74" i="15"/>
  <c r="K248" i="8"/>
  <c r="R106" i="8"/>
  <c r="AG65" i="12"/>
  <c r="AH65" i="12"/>
  <c r="AJ65" i="12" s="1"/>
  <c r="AH13" i="3"/>
  <c r="AJ13" i="3" s="1"/>
  <c r="AG13" i="3"/>
  <c r="AI13" i="3" s="1"/>
  <c r="E128" i="8"/>
  <c r="AG446" i="12"/>
  <c r="AH446" i="12"/>
  <c r="AJ446" i="12" s="1"/>
  <c r="R487" i="8"/>
  <c r="AG76" i="3"/>
  <c r="AH76" i="3"/>
  <c r="AJ76" i="3" s="1"/>
  <c r="X360" i="12"/>
  <c r="W360" i="12"/>
  <c r="AA360" i="12" s="1"/>
  <c r="O401" i="8"/>
  <c r="Q401" i="8"/>
  <c r="C510" i="8"/>
  <c r="H90" i="8"/>
  <c r="P81" i="8"/>
  <c r="AH406" i="12"/>
  <c r="AJ406" i="12" s="1"/>
  <c r="R447" i="8"/>
  <c r="AG406" i="12"/>
  <c r="AI406" i="12" s="1"/>
  <c r="M171" i="8"/>
  <c r="AK8" i="14"/>
  <c r="AM8" i="14" s="1"/>
  <c r="AL8" i="14"/>
  <c r="AN8" i="14" s="1"/>
  <c r="E464" i="8"/>
  <c r="K395" i="8"/>
  <c r="E333" i="8"/>
  <c r="E258" i="8"/>
  <c r="V37" i="15"/>
  <c r="Z37" i="15" s="1"/>
  <c r="U37" i="15"/>
  <c r="Y37" i="15" s="1"/>
  <c r="K439" i="8"/>
  <c r="C73" i="8"/>
  <c r="R105" i="3"/>
  <c r="AG74" i="15"/>
  <c r="AH74" i="15"/>
  <c r="AJ74" i="15" s="1"/>
  <c r="P136" i="8"/>
  <c r="I114" i="8"/>
  <c r="P101" i="8"/>
  <c r="I420" i="8"/>
  <c r="AG376" i="12"/>
  <c r="AI376" i="12" s="1"/>
  <c r="R417" i="8"/>
  <c r="AH376" i="12"/>
  <c r="AJ376" i="12" s="1"/>
  <c r="P229" i="8"/>
  <c r="P546" i="8"/>
  <c r="P539" i="8"/>
  <c r="C492" i="8"/>
  <c r="J69" i="8"/>
  <c r="R28" i="12"/>
  <c r="V457" i="12"/>
  <c r="Z457" i="12" s="1"/>
  <c r="U457" i="12"/>
  <c r="Y457" i="12" s="1"/>
  <c r="L498" i="8"/>
  <c r="N498" i="8"/>
  <c r="F88" i="8"/>
  <c r="G88" i="8"/>
  <c r="S47" i="12"/>
  <c r="T47" i="12"/>
  <c r="AD47" i="12" s="1"/>
  <c r="T34" i="13"/>
  <c r="AD34" i="13" s="1"/>
  <c r="S34" i="13"/>
  <c r="O384" i="8"/>
  <c r="Q384" i="8"/>
  <c r="X343" i="12"/>
  <c r="AB343" i="12" s="1"/>
  <c r="W343" i="12"/>
  <c r="AA343" i="12" s="1"/>
  <c r="AG348" i="12"/>
  <c r="AI348" i="12" s="1"/>
  <c r="AH348" i="12"/>
  <c r="AJ348" i="12" s="1"/>
  <c r="R389" i="8"/>
  <c r="M485" i="8"/>
  <c r="I500" i="8"/>
  <c r="M287" i="8"/>
  <c r="C62" i="8"/>
  <c r="C416" i="8"/>
  <c r="S430" i="12"/>
  <c r="T430" i="12"/>
  <c r="AD430" i="12" s="1"/>
  <c r="F471" i="8"/>
  <c r="G471" i="8"/>
  <c r="R387" i="12"/>
  <c r="J428" i="8"/>
  <c r="R488" i="8"/>
  <c r="AG447" i="12"/>
  <c r="AI447" i="12" s="1"/>
  <c r="AH447" i="12"/>
  <c r="AJ447" i="12" s="1"/>
  <c r="M184" i="8"/>
  <c r="E396" i="8"/>
  <c r="AK23" i="15"/>
  <c r="AM23" i="15" s="1"/>
  <c r="AL23" i="15"/>
  <c r="AN23" i="15" s="1"/>
  <c r="I295" i="8"/>
  <c r="R463" i="12"/>
  <c r="J504" i="8"/>
  <c r="P208" i="8"/>
  <c r="C271" i="8"/>
  <c r="C269" i="8"/>
  <c r="X57" i="3"/>
  <c r="AB57" i="3" s="1"/>
  <c r="W57" i="3"/>
  <c r="C196" i="8"/>
  <c r="J390" i="8"/>
  <c r="R349" i="12"/>
  <c r="AH57" i="3"/>
  <c r="AJ57" i="3" s="1"/>
  <c r="AG57" i="3"/>
  <c r="AI57" i="3" s="1"/>
  <c r="K535" i="8"/>
  <c r="C168" i="8"/>
  <c r="P502" i="8"/>
  <c r="K493" i="8"/>
  <c r="K156" i="8"/>
  <c r="AH433" i="12"/>
  <c r="AJ433" i="12" s="1"/>
  <c r="R474" i="8"/>
  <c r="AG433" i="12"/>
  <c r="S241" i="12"/>
  <c r="AC241" i="12" s="1"/>
  <c r="G282" i="8"/>
  <c r="T241" i="12"/>
  <c r="AD241" i="12" s="1"/>
  <c r="F282" i="8"/>
  <c r="I133" i="8"/>
  <c r="U27" i="3"/>
  <c r="Y27" i="3" s="1"/>
  <c r="V27" i="3"/>
  <c r="Z27" i="3" s="1"/>
  <c r="AG508" i="12"/>
  <c r="AI508" i="12" s="1"/>
  <c r="R549" i="8"/>
  <c r="AH508" i="12"/>
  <c r="AJ508" i="12" s="1"/>
  <c r="M103" i="8"/>
  <c r="D288" i="8"/>
  <c r="W21" i="16"/>
  <c r="AA21" i="16" s="1"/>
  <c r="X21" i="16"/>
  <c r="AB21" i="16" s="1"/>
  <c r="AL190" i="12"/>
  <c r="AN190" i="12" s="1"/>
  <c r="S231" i="8"/>
  <c r="AK190" i="12"/>
  <c r="AM190" i="12" s="1"/>
  <c r="R8" i="13"/>
  <c r="K227" i="8"/>
  <c r="I215" i="8"/>
  <c r="AG122" i="12"/>
  <c r="AI122" i="12" s="1"/>
  <c r="AH122" i="12"/>
  <c r="AJ122" i="12" s="1"/>
  <c r="R163" i="8"/>
  <c r="I193" i="8"/>
  <c r="E196" i="8"/>
  <c r="X76" i="15"/>
  <c r="W76" i="15"/>
  <c r="AA76" i="15" s="1"/>
  <c r="W375" i="12"/>
  <c r="AA375" i="12" s="1"/>
  <c r="X375" i="12"/>
  <c r="Q416" i="8"/>
  <c r="O416" i="8"/>
  <c r="E442" i="8"/>
  <c r="E75" i="8"/>
  <c r="E307" i="8"/>
  <c r="I389" i="8"/>
  <c r="V66" i="12"/>
  <c r="Z66" i="12" s="1"/>
  <c r="U66" i="12"/>
  <c r="Y66" i="12" s="1"/>
  <c r="N107" i="8"/>
  <c r="L107" i="8"/>
  <c r="AG36" i="14"/>
  <c r="AH36" i="14"/>
  <c r="AJ36" i="14" s="1"/>
  <c r="AK30" i="13"/>
  <c r="AM30" i="13" s="1"/>
  <c r="AL30" i="13"/>
  <c r="AN30" i="13" s="1"/>
  <c r="K329" i="8"/>
  <c r="V307" i="12"/>
  <c r="Z307" i="12" s="1"/>
  <c r="U307" i="12"/>
  <c r="Y307" i="12" s="1"/>
  <c r="L348" i="8"/>
  <c r="N348" i="8"/>
  <c r="J548" i="8"/>
  <c r="R507" i="12"/>
  <c r="W306" i="12"/>
  <c r="AA306" i="12" s="1"/>
  <c r="Q347" i="8"/>
  <c r="X306" i="12"/>
  <c r="O347" i="8"/>
  <c r="M539" i="8"/>
  <c r="R270" i="8"/>
  <c r="AG229" i="12"/>
  <c r="AI229" i="12" s="1"/>
  <c r="AH229" i="12"/>
  <c r="AJ229" i="12" s="1"/>
  <c r="N459" i="8"/>
  <c r="L459" i="8"/>
  <c r="U418" i="12"/>
  <c r="Y418" i="12" s="1"/>
  <c r="V418" i="12"/>
  <c r="Z418" i="12" s="1"/>
  <c r="T494" i="12"/>
  <c r="AD494" i="12" s="1"/>
  <c r="F535" i="8"/>
  <c r="G535" i="8"/>
  <c r="S494" i="12"/>
  <c r="AC494" i="12" s="1"/>
  <c r="H209" i="8"/>
  <c r="W31" i="15"/>
  <c r="AA31" i="15" s="1"/>
  <c r="X31" i="15"/>
  <c r="AB31" i="15" s="1"/>
  <c r="J98" i="8"/>
  <c r="R57" i="12"/>
  <c r="E368" i="8"/>
  <c r="E163" i="8"/>
  <c r="C522" i="8"/>
  <c r="U176" i="12"/>
  <c r="Y176" i="12" s="1"/>
  <c r="N217" i="8"/>
  <c r="L217" i="8"/>
  <c r="V176" i="12"/>
  <c r="Z176" i="12" s="1"/>
  <c r="K93" i="8"/>
  <c r="R30" i="12"/>
  <c r="J71" i="8"/>
  <c r="D392" i="8"/>
  <c r="AG418" i="12"/>
  <c r="R459" i="8"/>
  <c r="AH418" i="12"/>
  <c r="AJ418" i="12" s="1"/>
  <c r="AG8" i="3"/>
  <c r="AI8" i="3" s="1"/>
  <c r="AH8" i="3"/>
  <c r="AJ8" i="3" s="1"/>
  <c r="U21" i="14"/>
  <c r="Y21" i="14" s="1"/>
  <c r="V21" i="14"/>
  <c r="Z21" i="14" s="1"/>
  <c r="H81" i="8"/>
  <c r="N462" i="8"/>
  <c r="U421" i="12"/>
  <c r="Y421" i="12" s="1"/>
  <c r="L462" i="8"/>
  <c r="V421" i="12"/>
  <c r="Z421" i="12" s="1"/>
  <c r="S343" i="8"/>
  <c r="AL302" i="12"/>
  <c r="AN302" i="12" s="1"/>
  <c r="AK302" i="12"/>
  <c r="AM302" i="12" s="1"/>
  <c r="E181" i="8"/>
  <c r="H291" i="8"/>
  <c r="D464" i="8"/>
  <c r="K201" i="8"/>
  <c r="X188" i="12"/>
  <c r="AB188" i="12" s="1"/>
  <c r="O229" i="8"/>
  <c r="W188" i="12"/>
  <c r="Q229" i="8"/>
  <c r="AK99" i="3"/>
  <c r="AM99" i="3" s="1"/>
  <c r="AL99" i="3"/>
  <c r="AN99" i="3" s="1"/>
  <c r="I258" i="8"/>
  <c r="E249" i="8"/>
  <c r="H549" i="8"/>
  <c r="V7" i="3"/>
  <c r="Z7" i="3" s="1"/>
  <c r="U7" i="3"/>
  <c r="P65" i="8"/>
  <c r="L424" i="8"/>
  <c r="V383" i="12"/>
  <c r="Z383" i="12" s="1"/>
  <c r="U383" i="12"/>
  <c r="Y383" i="12" s="1"/>
  <c r="N424" i="8"/>
  <c r="AK17" i="14"/>
  <c r="AM17" i="14" s="1"/>
  <c r="AL17" i="14"/>
  <c r="AN17" i="14" s="1"/>
  <c r="M175" i="8"/>
  <c r="R33" i="12"/>
  <c r="J74" i="8"/>
  <c r="P356" i="8"/>
  <c r="W72" i="15"/>
  <c r="AA72" i="15" s="1"/>
  <c r="X72" i="15"/>
  <c r="AG10" i="14"/>
  <c r="AH10" i="14"/>
  <c r="AJ10" i="14" s="1"/>
  <c r="D552" i="8"/>
  <c r="E477" i="8"/>
  <c r="T7" i="3"/>
  <c r="AD7" i="3" s="1"/>
  <c r="S7" i="3"/>
  <c r="S437" i="8"/>
  <c r="AL396" i="12"/>
  <c r="AN396" i="12" s="1"/>
  <c r="AK396" i="12"/>
  <c r="AM396" i="12" s="1"/>
  <c r="E88" i="8"/>
  <c r="R529" i="8"/>
  <c r="AG488" i="12"/>
  <c r="AH488" i="12"/>
  <c r="AJ488" i="12" s="1"/>
  <c r="AK80" i="15"/>
  <c r="AM80" i="15" s="1"/>
  <c r="AL80" i="15"/>
  <c r="Q289" i="8"/>
  <c r="O289" i="8"/>
  <c r="W248" i="12"/>
  <c r="AA248" i="12" s="1"/>
  <c r="X248" i="12"/>
  <c r="M123" i="8"/>
  <c r="C405" i="8"/>
  <c r="T319" i="12"/>
  <c r="AD319" i="12" s="1"/>
  <c r="F360" i="8"/>
  <c r="S319" i="12"/>
  <c r="AC319" i="12" s="1"/>
  <c r="G360" i="8"/>
  <c r="W63" i="3"/>
  <c r="AA63" i="3" s="1"/>
  <c r="X63" i="3"/>
  <c r="AB63" i="3" s="1"/>
  <c r="U13" i="3"/>
  <c r="Y13" i="3" s="1"/>
  <c r="V13" i="3"/>
  <c r="Z13" i="3" s="1"/>
  <c r="U30" i="14"/>
  <c r="Y30" i="14" s="1"/>
  <c r="V30" i="14"/>
  <c r="Z30" i="14" s="1"/>
  <c r="D281" i="8"/>
  <c r="E379" i="8"/>
  <c r="H86" i="8"/>
  <c r="S27" i="3"/>
  <c r="T27" i="3"/>
  <c r="AD27" i="3" s="1"/>
  <c r="G234" i="8"/>
  <c r="S193" i="12"/>
  <c r="AC193" i="12" s="1"/>
  <c r="F234" i="8"/>
  <c r="T193" i="12"/>
  <c r="AD193" i="12" s="1"/>
  <c r="P427" i="8"/>
  <c r="F354" i="8"/>
  <c r="G354" i="8"/>
  <c r="S313" i="12"/>
  <c r="AC313" i="12" s="1"/>
  <c r="T313" i="12"/>
  <c r="AD313" i="12" s="1"/>
  <c r="W134" i="12"/>
  <c r="AA134" i="12" s="1"/>
  <c r="O175" i="8"/>
  <c r="Q175" i="8"/>
  <c r="X134" i="12"/>
  <c r="I62" i="8"/>
  <c r="R213" i="12"/>
  <c r="J254" i="8"/>
  <c r="E536" i="8"/>
  <c r="J303" i="8"/>
  <c r="R262" i="12"/>
  <c r="P142" i="8"/>
  <c r="T248" i="12"/>
  <c r="AD248" i="12" s="1"/>
  <c r="G289" i="8"/>
  <c r="S248" i="12"/>
  <c r="AC248" i="12" s="1"/>
  <c r="F289" i="8"/>
  <c r="P114" i="8"/>
  <c r="H82" i="8"/>
  <c r="E461" i="8"/>
  <c r="AH345" i="12"/>
  <c r="AJ345" i="12" s="1"/>
  <c r="AG345" i="12"/>
  <c r="R386" i="8"/>
  <c r="I419" i="8"/>
  <c r="C90" i="8"/>
  <c r="M182" i="8"/>
  <c r="M66" i="8"/>
  <c r="N324" i="8"/>
  <c r="V283" i="12"/>
  <c r="Z283" i="12" s="1"/>
  <c r="L324" i="8"/>
  <c r="U283" i="12"/>
  <c r="Y283" i="12" s="1"/>
  <c r="AH64" i="15"/>
  <c r="AJ64" i="15" s="1"/>
  <c r="AG64" i="15"/>
  <c r="D293" i="8"/>
  <c r="AK12" i="16"/>
  <c r="AM12" i="16" s="1"/>
  <c r="AL12" i="16"/>
  <c r="AN12" i="16" s="1"/>
  <c r="X263" i="12"/>
  <c r="AB263" i="12" s="1"/>
  <c r="O304" i="8"/>
  <c r="W263" i="12"/>
  <c r="AA263" i="12" s="1"/>
  <c r="Q304" i="8"/>
  <c r="H108" i="8"/>
  <c r="D190" i="8"/>
  <c r="P378" i="8"/>
  <c r="U50" i="3"/>
  <c r="V50" i="3"/>
  <c r="Z50" i="3" s="1"/>
  <c r="F499" i="8"/>
  <c r="G499" i="8"/>
  <c r="T458" i="12"/>
  <c r="AD458" i="12" s="1"/>
  <c r="S458" i="12"/>
  <c r="E496" i="8"/>
  <c r="AG9" i="12"/>
  <c r="AI9" i="12" s="1"/>
  <c r="AH9" i="12"/>
  <c r="AJ9" i="12" s="1"/>
  <c r="R50" i="8"/>
  <c r="S59" i="3"/>
  <c r="AC59" i="3" s="1"/>
  <c r="T59" i="3"/>
  <c r="AD59" i="3" s="1"/>
  <c r="H501" i="8"/>
  <c r="C88" i="8"/>
  <c r="S179" i="12"/>
  <c r="G220" i="8"/>
  <c r="F220" i="8"/>
  <c r="T179" i="12"/>
  <c r="AD179" i="12" s="1"/>
  <c r="AH75" i="3"/>
  <c r="AJ75" i="3" s="1"/>
  <c r="AG75" i="3"/>
  <c r="AI75" i="3" s="1"/>
  <c r="K309" i="8"/>
  <c r="D91" i="8"/>
  <c r="O288" i="8"/>
  <c r="Q288" i="8"/>
  <c r="X247" i="12"/>
  <c r="W247" i="12"/>
  <c r="AA247" i="12" s="1"/>
  <c r="T21" i="3"/>
  <c r="AD21" i="3" s="1"/>
  <c r="S21" i="3"/>
  <c r="AC21" i="3" s="1"/>
  <c r="AH97" i="3"/>
  <c r="AJ97" i="3" s="1"/>
  <c r="AG97" i="3"/>
  <c r="AG93" i="3"/>
  <c r="AH93" i="3"/>
  <c r="AJ93" i="3" s="1"/>
  <c r="H531" i="8"/>
  <c r="AK28" i="13"/>
  <c r="AM28" i="13" s="1"/>
  <c r="AL28" i="13"/>
  <c r="AN28" i="13" s="1"/>
  <c r="AG156" i="12"/>
  <c r="R197" i="8"/>
  <c r="AH156" i="12"/>
  <c r="AJ156" i="12" s="1"/>
  <c r="P245" i="8"/>
  <c r="E400" i="8"/>
  <c r="D354" i="8"/>
  <c r="I222" i="8"/>
  <c r="N196" i="8"/>
  <c r="U155" i="12"/>
  <c r="Y155" i="12" s="1"/>
  <c r="V155" i="12"/>
  <c r="Z155" i="12" s="1"/>
  <c r="L196" i="8"/>
  <c r="X74" i="15"/>
  <c r="AB74" i="15" s="1"/>
  <c r="W74" i="15"/>
  <c r="Q121" i="8"/>
  <c r="X80" i="12"/>
  <c r="AB80" i="12" s="1"/>
  <c r="W80" i="12"/>
  <c r="O121" i="8"/>
  <c r="H168" i="8"/>
  <c r="C110" i="8"/>
  <c r="H157" i="8"/>
  <c r="AL362" i="12"/>
  <c r="AN362" i="12" s="1"/>
  <c r="S403" i="8"/>
  <c r="AK362" i="12"/>
  <c r="AM362" i="12" s="1"/>
  <c r="T32" i="15"/>
  <c r="AD32" i="15" s="1"/>
  <c r="S32" i="15"/>
  <c r="E294" i="8"/>
  <c r="T16" i="16"/>
  <c r="AD16" i="16" s="1"/>
  <c r="S16" i="16"/>
  <c r="AC16" i="16" s="1"/>
  <c r="C466" i="8"/>
  <c r="AG65" i="15"/>
  <c r="AH65" i="15"/>
  <c r="AJ65" i="15" s="1"/>
  <c r="I265" i="8"/>
  <c r="AG16" i="12"/>
  <c r="R57" i="8"/>
  <c r="AH16" i="12"/>
  <c r="AJ16" i="12" s="1"/>
  <c r="AG421" i="12"/>
  <c r="R462" i="8"/>
  <c r="AH421" i="12"/>
  <c r="AJ421" i="12" s="1"/>
  <c r="Q464" i="8"/>
  <c r="O464" i="8"/>
  <c r="X423" i="12"/>
  <c r="AB423" i="12" s="1"/>
  <c r="W423" i="12"/>
  <c r="AG255" i="12"/>
  <c r="AH255" i="12"/>
  <c r="AJ255" i="12" s="1"/>
  <c r="R296" i="8"/>
  <c r="O295" i="8"/>
  <c r="X254" i="12"/>
  <c r="AB254" i="12" s="1"/>
  <c r="W254" i="12"/>
  <c r="Q295" i="8"/>
  <c r="R372" i="8"/>
  <c r="AG331" i="12"/>
  <c r="AH331" i="12"/>
  <c r="AJ331" i="12" s="1"/>
  <c r="M347" i="8"/>
  <c r="D385" i="8"/>
  <c r="I463" i="8"/>
  <c r="AL82" i="15"/>
  <c r="AN82" i="15" s="1"/>
  <c r="AK82" i="15"/>
  <c r="AM82" i="15" s="1"/>
  <c r="J398" i="8"/>
  <c r="R357" i="12"/>
  <c r="P533" i="8"/>
  <c r="AH172" i="12"/>
  <c r="AJ172" i="12" s="1"/>
  <c r="AG172" i="12"/>
  <c r="R213" i="8"/>
  <c r="V291" i="12"/>
  <c r="Z291" i="12" s="1"/>
  <c r="L332" i="8"/>
  <c r="N332" i="8"/>
  <c r="U291" i="12"/>
  <c r="Y291" i="12" s="1"/>
  <c r="C64" i="8"/>
  <c r="U57" i="3"/>
  <c r="Y57" i="3" s="1"/>
  <c r="V57" i="3"/>
  <c r="M293" i="8"/>
  <c r="L367" i="8"/>
  <c r="N367" i="8"/>
  <c r="V326" i="12"/>
  <c r="Z326" i="12" s="1"/>
  <c r="U326" i="12"/>
  <c r="Y326" i="12" s="1"/>
  <c r="M340" i="8"/>
  <c r="I367" i="8"/>
  <c r="J502" i="8"/>
  <c r="R461" i="12"/>
  <c r="R150" i="8"/>
  <c r="AH109" i="12"/>
  <c r="AJ109" i="12" s="1"/>
  <c r="AG109" i="12"/>
  <c r="R496" i="8"/>
  <c r="AH455" i="12"/>
  <c r="AJ455" i="12" s="1"/>
  <c r="AG455" i="12"/>
  <c r="J75" i="8"/>
  <c r="R34" i="12"/>
  <c r="AG83" i="12"/>
  <c r="AI83" i="12" s="1"/>
  <c r="AH83" i="12"/>
  <c r="AJ83" i="12" s="1"/>
  <c r="R124" i="8"/>
  <c r="AG135" i="12"/>
  <c r="R176" i="8"/>
  <c r="AH135" i="12"/>
  <c r="AJ135" i="12" s="1"/>
  <c r="T8" i="14"/>
  <c r="AD8" i="14" s="1"/>
  <c r="S8" i="14"/>
  <c r="R399" i="8"/>
  <c r="AH358" i="12"/>
  <c r="AJ358" i="12" s="1"/>
  <c r="AG358" i="12"/>
  <c r="AK311" i="12"/>
  <c r="AM311" i="12" s="1"/>
  <c r="S352" i="8"/>
  <c r="AL311" i="12"/>
  <c r="AN311" i="12" s="1"/>
  <c r="N433" i="8"/>
  <c r="U392" i="12"/>
  <c r="Y392" i="12" s="1"/>
  <c r="L433" i="8"/>
  <c r="V392" i="12"/>
  <c r="Z392" i="12" s="1"/>
  <c r="E81" i="8"/>
  <c r="I404" i="8"/>
  <c r="U40" i="14"/>
  <c r="Y40" i="14" s="1"/>
  <c r="V40" i="14"/>
  <c r="Z40" i="14" s="1"/>
  <c r="D364" i="8"/>
  <c r="D435" i="8"/>
  <c r="F402" i="8"/>
  <c r="S361" i="12"/>
  <c r="AC361" i="12" s="1"/>
  <c r="G402" i="8"/>
  <c r="T361" i="12"/>
  <c r="AD361" i="12" s="1"/>
  <c r="U9" i="3"/>
  <c r="Y9" i="3" s="1"/>
  <c r="V9" i="3"/>
  <c r="Z9" i="3" s="1"/>
  <c r="AL336" i="12"/>
  <c r="AN336" i="12" s="1"/>
  <c r="S377" i="8"/>
  <c r="AK336" i="12"/>
  <c r="AM336" i="12" s="1"/>
  <c r="D106" i="8"/>
  <c r="W22" i="13"/>
  <c r="X22" i="13"/>
  <c r="AB22" i="13" s="1"/>
  <c r="W34" i="12"/>
  <c r="AA34" i="12" s="1"/>
  <c r="X34" i="12"/>
  <c r="O75" i="8"/>
  <c r="Q75" i="8"/>
  <c r="K313" i="8"/>
  <c r="E130" i="8"/>
  <c r="R26" i="13"/>
  <c r="I168" i="8"/>
  <c r="X8" i="15"/>
  <c r="AB8" i="15" s="1"/>
  <c r="W8" i="15"/>
  <c r="C189" i="8"/>
  <c r="C252" i="8"/>
  <c r="K287" i="8"/>
  <c r="M102" i="8"/>
  <c r="R7" i="14"/>
  <c r="AL265" i="12"/>
  <c r="AN265" i="12" s="1"/>
  <c r="S306" i="8"/>
  <c r="AK265" i="12"/>
  <c r="P432" i="8"/>
  <c r="H410" i="8"/>
  <c r="S315" i="8"/>
  <c r="AK274" i="12"/>
  <c r="AM274" i="12" s="1"/>
  <c r="AL274" i="12"/>
  <c r="AN274" i="12" s="1"/>
  <c r="W17" i="16"/>
  <c r="AA17" i="16" s="1"/>
  <c r="X17" i="16"/>
  <c r="AB17" i="16" s="1"/>
  <c r="D98" i="8"/>
  <c r="R234" i="8"/>
  <c r="AG193" i="12"/>
  <c r="AH193" i="12"/>
  <c r="AJ193" i="12" s="1"/>
  <c r="AH329" i="12"/>
  <c r="AJ329" i="12" s="1"/>
  <c r="R370" i="8"/>
  <c r="AG329" i="12"/>
  <c r="AI329" i="12" s="1"/>
  <c r="J474" i="8"/>
  <c r="R433" i="12"/>
  <c r="AH18" i="3"/>
  <c r="AJ18" i="3" s="1"/>
  <c r="AG18" i="3"/>
  <c r="AI18" i="3" s="1"/>
  <c r="AG24" i="16"/>
  <c r="AH24" i="16"/>
  <c r="AJ24" i="16" s="1"/>
  <c r="AH492" i="12"/>
  <c r="AJ492" i="12" s="1"/>
  <c r="R533" i="8"/>
  <c r="AG492" i="12"/>
  <c r="M124" i="8"/>
  <c r="N224" i="8"/>
  <c r="V183" i="12"/>
  <c r="Z183" i="12" s="1"/>
  <c r="L224" i="8"/>
  <c r="U183" i="12"/>
  <c r="Y183" i="12" s="1"/>
  <c r="D173" i="8"/>
  <c r="E275" i="8"/>
  <c r="C250" i="8"/>
  <c r="C151" i="8"/>
  <c r="D250" i="8"/>
  <c r="M200" i="8"/>
  <c r="I252" i="8"/>
  <c r="M134" i="8"/>
  <c r="R126" i="12"/>
  <c r="J167" i="8"/>
  <c r="AL95" i="12"/>
  <c r="AN95" i="12" s="1"/>
  <c r="S136" i="8"/>
  <c r="AK95" i="12"/>
  <c r="AM95" i="12" s="1"/>
  <c r="I212" i="8"/>
  <c r="J139" i="8"/>
  <c r="R98" i="12"/>
  <c r="AH63" i="15"/>
  <c r="AJ63" i="15" s="1"/>
  <c r="AG63" i="15"/>
  <c r="P443" i="8"/>
  <c r="N174" i="8"/>
  <c r="L174" i="8"/>
  <c r="U133" i="12"/>
  <c r="Y133" i="12" s="1"/>
  <c r="V133" i="12"/>
  <c r="Z133" i="12" s="1"/>
  <c r="M162" i="8"/>
  <c r="O120" i="8"/>
  <c r="Q120" i="8"/>
  <c r="W79" i="12"/>
  <c r="AA79" i="12" s="1"/>
  <c r="X79" i="12"/>
  <c r="AB79" i="12" s="1"/>
  <c r="S35" i="14"/>
  <c r="T35" i="14"/>
  <c r="AD35" i="14" s="1"/>
  <c r="AK63" i="12"/>
  <c r="AM63" i="12" s="1"/>
  <c r="AL63" i="12"/>
  <c r="AN63" i="12" s="1"/>
  <c r="S104" i="8"/>
  <c r="F511" i="8"/>
  <c r="T470" i="12"/>
  <c r="AD470" i="12" s="1"/>
  <c r="G511" i="8"/>
  <c r="S470" i="12"/>
  <c r="E192" i="8"/>
  <c r="AL323" i="12"/>
  <c r="AN323" i="12" s="1"/>
  <c r="S364" i="8"/>
  <c r="AK323" i="12"/>
  <c r="AM323" i="12" s="1"/>
  <c r="U8" i="14"/>
  <c r="Y8" i="14" s="1"/>
  <c r="V8" i="14"/>
  <c r="Z8" i="14" s="1"/>
  <c r="K195" i="8"/>
  <c r="R47" i="3"/>
  <c r="AK255" i="12"/>
  <c r="AM255" i="12" s="1"/>
  <c r="S296" i="8"/>
  <c r="AL255" i="12"/>
  <c r="AN255" i="12" s="1"/>
  <c r="E224" i="8"/>
  <c r="X19" i="13"/>
  <c r="W19" i="13"/>
  <c r="AA19" i="13" s="1"/>
  <c r="I518" i="8"/>
  <c r="S76" i="8"/>
  <c r="AL35" i="12"/>
  <c r="AN35" i="12" s="1"/>
  <c r="AK35" i="12"/>
  <c r="AM35" i="12" s="1"/>
  <c r="C473" i="8"/>
  <c r="F423" i="8"/>
  <c r="G423" i="8"/>
  <c r="T382" i="12"/>
  <c r="AD382" i="12" s="1"/>
  <c r="S382" i="12"/>
  <c r="AC382" i="12" s="1"/>
  <c r="K100" i="8"/>
  <c r="H230" i="8"/>
  <c r="C98" i="8"/>
  <c r="O248" i="8"/>
  <c r="Q248" i="8"/>
  <c r="W207" i="12"/>
  <c r="X207" i="12"/>
  <c r="AB207" i="12" s="1"/>
  <c r="M167" i="8"/>
  <c r="E457" i="8"/>
  <c r="W123" i="12"/>
  <c r="X123" i="12"/>
  <c r="AB123" i="12" s="1"/>
  <c r="O164" i="8"/>
  <c r="Q164" i="8"/>
  <c r="X348" i="12"/>
  <c r="AB348" i="12" s="1"/>
  <c r="O389" i="8"/>
  <c r="W348" i="12"/>
  <c r="Q389" i="8"/>
  <c r="C185" i="8"/>
  <c r="AL206" i="12"/>
  <c r="AN206" i="12" s="1"/>
  <c r="S247" i="8"/>
  <c r="AK206" i="12"/>
  <c r="AM206" i="12" s="1"/>
  <c r="R136" i="12"/>
  <c r="J177" i="8"/>
  <c r="S331" i="8"/>
  <c r="AL290" i="12"/>
  <c r="AN290" i="12" s="1"/>
  <c r="AK290" i="12"/>
  <c r="AM290" i="12" s="1"/>
  <c r="AH294" i="12"/>
  <c r="AJ294" i="12" s="1"/>
  <c r="R335" i="8"/>
  <c r="AG294" i="12"/>
  <c r="W201" i="12"/>
  <c r="Q242" i="8"/>
  <c r="X201" i="12"/>
  <c r="AB201" i="12" s="1"/>
  <c r="O242" i="8"/>
  <c r="H141" i="8"/>
  <c r="V63" i="3"/>
  <c r="Z63" i="3" s="1"/>
  <c r="U63" i="3"/>
  <c r="Y63" i="3" s="1"/>
  <c r="I87" i="8"/>
  <c r="J414" i="8"/>
  <c r="R373" i="12"/>
  <c r="R19" i="12"/>
  <c r="J60" i="8"/>
  <c r="K521" i="8"/>
  <c r="I117" i="8"/>
  <c r="M420" i="8"/>
  <c r="V33" i="14"/>
  <c r="Z33" i="14" s="1"/>
  <c r="U33" i="14"/>
  <c r="Y33" i="14" s="1"/>
  <c r="V24" i="15"/>
  <c r="Z24" i="15" s="1"/>
  <c r="U24" i="15"/>
  <c r="AL214" i="12"/>
  <c r="AN214" i="12" s="1"/>
  <c r="AK214" i="12"/>
  <c r="AM214" i="12" s="1"/>
  <c r="S255" i="8"/>
  <c r="Q457" i="8"/>
  <c r="W416" i="12"/>
  <c r="AA416" i="12" s="1"/>
  <c r="X416" i="12"/>
  <c r="AB416" i="12" s="1"/>
  <c r="O457" i="8"/>
  <c r="N271" i="8"/>
  <c r="L271" i="8"/>
  <c r="V230" i="12"/>
  <c r="Z230" i="12" s="1"/>
  <c r="U230" i="12"/>
  <c r="Y230" i="12" s="1"/>
  <c r="K361" i="8"/>
  <c r="M352" i="8"/>
  <c r="N89" i="8"/>
  <c r="V48" i="12"/>
  <c r="Z48" i="12" s="1"/>
  <c r="U48" i="12"/>
  <c r="Y48" i="12" s="1"/>
  <c r="L89" i="8"/>
  <c r="R10" i="15"/>
  <c r="K200" i="8"/>
  <c r="D329" i="8"/>
  <c r="X18" i="3"/>
  <c r="AB18" i="3" s="1"/>
  <c r="W18" i="3"/>
  <c r="AA18" i="3" s="1"/>
  <c r="S87" i="15"/>
  <c r="T87" i="15"/>
  <c r="AD87" i="15" s="1"/>
  <c r="AK43" i="14"/>
  <c r="AM43" i="14" s="1"/>
  <c r="AL43" i="14"/>
  <c r="AN43" i="14" s="1"/>
  <c r="T68" i="3"/>
  <c r="AD68" i="3" s="1"/>
  <c r="S68" i="3"/>
  <c r="AG419" i="12"/>
  <c r="AI419" i="12" s="1"/>
  <c r="AH419" i="12"/>
  <c r="AJ419" i="12" s="1"/>
  <c r="R460" i="8"/>
  <c r="M136" i="8"/>
  <c r="H441" i="8"/>
  <c r="I102" i="8"/>
  <c r="AL378" i="12"/>
  <c r="AN378" i="12" s="1"/>
  <c r="AK378" i="12"/>
  <c r="AM378" i="12" s="1"/>
  <c r="S419" i="8"/>
  <c r="R110" i="12"/>
  <c r="J151" i="8"/>
  <c r="E84" i="8"/>
  <c r="G156" i="8"/>
  <c r="S115" i="12"/>
  <c r="AC115" i="12" s="1"/>
  <c r="T115" i="12"/>
  <c r="AD115" i="12" s="1"/>
  <c r="F156" i="8"/>
  <c r="AL22" i="13"/>
  <c r="AN22" i="13" s="1"/>
  <c r="AK22" i="13"/>
  <c r="AM22" i="13" s="1"/>
  <c r="I208" i="8"/>
  <c r="O57" i="8"/>
  <c r="W16" i="12"/>
  <c r="X16" i="12"/>
  <c r="AB16" i="12" s="1"/>
  <c r="Q57" i="8"/>
  <c r="I431" i="8"/>
  <c r="O319" i="8"/>
  <c r="W278" i="12"/>
  <c r="AA278" i="12" s="1"/>
  <c r="Q319" i="8"/>
  <c r="X278" i="12"/>
  <c r="AB278" i="12" s="1"/>
  <c r="AL200" i="12"/>
  <c r="AN200" i="12" s="1"/>
  <c r="AK200" i="12"/>
  <c r="AM200" i="12" s="1"/>
  <c r="S241" i="8"/>
  <c r="P195" i="8"/>
  <c r="C211" i="8"/>
  <c r="I204" i="8"/>
  <c r="C423" i="8"/>
  <c r="I77" i="8"/>
  <c r="C490" i="8"/>
  <c r="AK15" i="13"/>
  <c r="AM15" i="13" s="1"/>
  <c r="AL15" i="13"/>
  <c r="AN15" i="13" s="1"/>
  <c r="AH82" i="12"/>
  <c r="AJ82" i="12" s="1"/>
  <c r="AG82" i="12"/>
  <c r="AI82" i="12" s="1"/>
  <c r="R123" i="8"/>
  <c r="X469" i="12"/>
  <c r="AB469" i="12" s="1"/>
  <c r="W469" i="12"/>
  <c r="AA469" i="12" s="1"/>
  <c r="O510" i="8"/>
  <c r="Q510" i="8"/>
  <c r="AH24" i="14"/>
  <c r="AJ24" i="14" s="1"/>
  <c r="AG24" i="14"/>
  <c r="R416" i="12"/>
  <c r="J457" i="8"/>
  <c r="R398" i="12"/>
  <c r="J439" i="8"/>
  <c r="S66" i="15"/>
  <c r="AC66" i="15" s="1"/>
  <c r="T66" i="15"/>
  <c r="AD66" i="15" s="1"/>
  <c r="S351" i="12"/>
  <c r="F392" i="8"/>
  <c r="G392" i="8"/>
  <c r="T351" i="12"/>
  <c r="AD351" i="12" s="1"/>
  <c r="M510" i="8"/>
  <c r="AH32" i="15"/>
  <c r="AJ32" i="15" s="1"/>
  <c r="AG32" i="15"/>
  <c r="U61" i="15"/>
  <c r="Y61" i="15" s="1"/>
  <c r="V61" i="15"/>
  <c r="Z61" i="15" s="1"/>
  <c r="P340" i="8"/>
  <c r="T69" i="12"/>
  <c r="AD69" i="12" s="1"/>
  <c r="F110" i="8"/>
  <c r="G110" i="8"/>
  <c r="S69" i="12"/>
  <c r="AC69" i="12" s="1"/>
  <c r="O408" i="8"/>
  <c r="W367" i="12"/>
  <c r="AA367" i="12" s="1"/>
  <c r="Q408" i="8"/>
  <c r="X367" i="12"/>
  <c r="AB367" i="12" s="1"/>
  <c r="AH473" i="12"/>
  <c r="AJ473" i="12" s="1"/>
  <c r="R514" i="8"/>
  <c r="AG473" i="12"/>
  <c r="AI473" i="12" s="1"/>
  <c r="AH78" i="3"/>
  <c r="AJ78" i="3" s="1"/>
  <c r="AG78" i="3"/>
  <c r="AI78" i="3" s="1"/>
  <c r="R15" i="16"/>
  <c r="C312" i="8"/>
  <c r="P118" i="8"/>
  <c r="S210" i="12"/>
  <c r="AC210" i="12" s="1"/>
  <c r="T210" i="12"/>
  <c r="AD210" i="12" s="1"/>
  <c r="F251" i="8"/>
  <c r="G251" i="8"/>
  <c r="P352" i="8"/>
  <c r="W359" i="12"/>
  <c r="AA359" i="12" s="1"/>
  <c r="Q400" i="8"/>
  <c r="O400" i="8"/>
  <c r="X359" i="12"/>
  <c r="Q472" i="8"/>
  <c r="O472" i="8"/>
  <c r="W431" i="12"/>
  <c r="X431" i="12"/>
  <c r="AB431" i="12" s="1"/>
  <c r="AL35" i="14"/>
  <c r="AN35" i="14" s="1"/>
  <c r="AK35" i="14"/>
  <c r="AM35" i="14" s="1"/>
  <c r="L240" i="8"/>
  <c r="N240" i="8"/>
  <c r="V199" i="12"/>
  <c r="Z199" i="12" s="1"/>
  <c r="U199" i="12"/>
  <c r="Y199" i="12" s="1"/>
  <c r="O316" i="8"/>
  <c r="Q316" i="8"/>
  <c r="W275" i="12"/>
  <c r="X275" i="12"/>
  <c r="AB275" i="12" s="1"/>
  <c r="R441" i="12"/>
  <c r="J482" i="8"/>
  <c r="K179" i="8"/>
  <c r="D306" i="8"/>
  <c r="S500" i="8"/>
  <c r="AK459" i="12"/>
  <c r="AM459" i="12" s="1"/>
  <c r="AL459" i="12"/>
  <c r="AN459" i="12" s="1"/>
  <c r="S93" i="3"/>
  <c r="T93" i="3"/>
  <c r="AD93" i="3" s="1"/>
  <c r="S116" i="8"/>
  <c r="AL75" i="12"/>
  <c r="AN75" i="12" s="1"/>
  <c r="AK75" i="12"/>
  <c r="AM75" i="12" s="1"/>
  <c r="L156" i="8"/>
  <c r="V115" i="12"/>
  <c r="Z115" i="12" s="1"/>
  <c r="U115" i="12"/>
  <c r="Y115" i="12" s="1"/>
  <c r="N156" i="8"/>
  <c r="R182" i="8"/>
  <c r="AH141" i="12"/>
  <c r="AJ141" i="12" s="1"/>
  <c r="AG141" i="12"/>
  <c r="AI141" i="12" s="1"/>
  <c r="C532" i="8"/>
  <c r="P186" i="8"/>
  <c r="Q310" i="8"/>
  <c r="W269" i="12"/>
  <c r="AA269" i="12" s="1"/>
  <c r="X269" i="12"/>
  <c r="O310" i="8"/>
  <c r="C433" i="8"/>
  <c r="R119" i="8"/>
  <c r="AH78" i="12"/>
  <c r="AJ78" i="12" s="1"/>
  <c r="AG78" i="12"/>
  <c r="K295" i="8"/>
  <c r="K344" i="8"/>
  <c r="C104" i="8"/>
  <c r="M409" i="8"/>
  <c r="P503" i="8"/>
  <c r="E539" i="8"/>
  <c r="M468" i="8"/>
  <c r="P447" i="8"/>
  <c r="R433" i="8"/>
  <c r="AH392" i="12"/>
  <c r="AJ392" i="12" s="1"/>
  <c r="AG392" i="12"/>
  <c r="K298" i="8"/>
  <c r="R26" i="14"/>
  <c r="I461" i="8"/>
  <c r="S81" i="8"/>
  <c r="AL40" i="12"/>
  <c r="AN40" i="12" s="1"/>
  <c r="AK40" i="12"/>
  <c r="AM40" i="12" s="1"/>
  <c r="C298" i="8"/>
  <c r="O69" i="8"/>
  <c r="X28" i="12"/>
  <c r="AB28" i="12" s="1"/>
  <c r="W28" i="12"/>
  <c r="Q69" i="8"/>
  <c r="R30" i="3"/>
  <c r="I91" i="8"/>
  <c r="S325" i="8"/>
  <c r="AL284" i="12"/>
  <c r="AN284" i="12" s="1"/>
  <c r="AK284" i="12"/>
  <c r="AM284" i="12" s="1"/>
  <c r="AL243" i="12"/>
  <c r="AN243" i="12" s="1"/>
  <c r="S284" i="8"/>
  <c r="AK243" i="12"/>
  <c r="AM243" i="12" s="1"/>
  <c r="H107" i="8"/>
  <c r="C460" i="8"/>
  <c r="R18" i="3"/>
  <c r="D252" i="8"/>
  <c r="AK236" i="12"/>
  <c r="AM236" i="12" s="1"/>
  <c r="AL236" i="12"/>
  <c r="AN236" i="12" s="1"/>
  <c r="S277" i="8"/>
  <c r="R47" i="12"/>
  <c r="J88" i="8"/>
  <c r="AG405" i="12"/>
  <c r="AI405" i="12" s="1"/>
  <c r="R446" i="8"/>
  <c r="AH405" i="12"/>
  <c r="AJ405" i="12" s="1"/>
  <c r="D214" i="8"/>
  <c r="C406" i="8"/>
  <c r="J542" i="8"/>
  <c r="R501" i="12"/>
  <c r="P476" i="8"/>
  <c r="K507" i="8"/>
  <c r="AH9" i="13"/>
  <c r="AJ9" i="13" s="1"/>
  <c r="AG9" i="13"/>
  <c r="K80" i="8"/>
  <c r="X13" i="3"/>
  <c r="W13" i="3"/>
  <c r="AA13" i="3" s="1"/>
  <c r="U272" i="12"/>
  <c r="Y272" i="12" s="1"/>
  <c r="V272" i="12"/>
  <c r="Z272" i="12" s="1"/>
  <c r="L313" i="8"/>
  <c r="N313" i="8"/>
  <c r="AL100" i="3"/>
  <c r="AN100" i="3" s="1"/>
  <c r="AK100" i="3"/>
  <c r="AM100" i="3" s="1"/>
  <c r="P361" i="8"/>
  <c r="P385" i="8"/>
  <c r="R446" i="12"/>
  <c r="J487" i="8"/>
  <c r="X385" i="12"/>
  <c r="O426" i="8"/>
  <c r="W385" i="12"/>
  <c r="AA385" i="12" s="1"/>
  <c r="Q426" i="8"/>
  <c r="AG113" i="12"/>
  <c r="AH113" i="12"/>
  <c r="AJ113" i="12" s="1"/>
  <c r="R154" i="8"/>
  <c r="X15" i="16"/>
  <c r="AB15" i="16" s="1"/>
  <c r="W15" i="16"/>
  <c r="E49" i="8"/>
  <c r="AK75" i="15"/>
  <c r="AM75" i="15" s="1"/>
  <c r="AL75" i="15"/>
  <c r="AN75" i="15" s="1"/>
  <c r="H133" i="8"/>
  <c r="I300" i="8"/>
  <c r="R288" i="12"/>
  <c r="J329" i="8"/>
  <c r="I372" i="8"/>
  <c r="P548" i="8"/>
  <c r="K177" i="8"/>
  <c r="O517" i="8"/>
  <c r="W476" i="12"/>
  <c r="AA476" i="12" s="1"/>
  <c r="X476" i="12"/>
  <c r="Q517" i="8"/>
  <c r="AH27" i="12"/>
  <c r="AJ27" i="12" s="1"/>
  <c r="AG27" i="12"/>
  <c r="R68" i="8"/>
  <c r="K74" i="8"/>
  <c r="F459" i="8"/>
  <c r="T418" i="12"/>
  <c r="AD418" i="12" s="1"/>
  <c r="G459" i="8"/>
  <c r="S418" i="12"/>
  <c r="K267" i="8"/>
  <c r="D372" i="8"/>
  <c r="AH102" i="12"/>
  <c r="AJ102" i="12" s="1"/>
  <c r="AG102" i="12"/>
  <c r="AI102" i="12" s="1"/>
  <c r="R143" i="8"/>
  <c r="I483" i="8"/>
  <c r="AG66" i="15"/>
  <c r="AH66" i="15"/>
  <c r="AJ66" i="15" s="1"/>
  <c r="C132" i="8"/>
  <c r="I414" i="8"/>
  <c r="M126" i="8"/>
  <c r="AH207" i="12"/>
  <c r="AJ207" i="12" s="1"/>
  <c r="R248" i="8"/>
  <c r="AG207" i="12"/>
  <c r="AI207" i="12" s="1"/>
  <c r="G175" i="8"/>
  <c r="T134" i="12"/>
  <c r="AD134" i="12" s="1"/>
  <c r="S134" i="12"/>
  <c r="F175" i="8"/>
  <c r="S414" i="12"/>
  <c r="T414" i="12"/>
  <c r="AD414" i="12" s="1"/>
  <c r="F455" i="8"/>
  <c r="G455" i="8"/>
  <c r="AG252" i="12"/>
  <c r="AI252" i="12" s="1"/>
  <c r="AH252" i="12"/>
  <c r="AJ252" i="12" s="1"/>
  <c r="R293" i="8"/>
  <c r="H167" i="8"/>
  <c r="AL357" i="12"/>
  <c r="AN357" i="12" s="1"/>
  <c r="AK357" i="12"/>
  <c r="AM357" i="12" s="1"/>
  <c r="S398" i="8"/>
  <c r="S19" i="15"/>
  <c r="AC19" i="15" s="1"/>
  <c r="T19" i="15"/>
  <c r="AD19" i="15" s="1"/>
  <c r="K205" i="8"/>
  <c r="AK84" i="15"/>
  <c r="AM84" i="15" s="1"/>
  <c r="AL84" i="15"/>
  <c r="AN84" i="15" s="1"/>
  <c r="K506" i="8"/>
  <c r="L226" i="8"/>
  <c r="V185" i="12"/>
  <c r="Z185" i="12" s="1"/>
  <c r="N226" i="8"/>
  <c r="U185" i="12"/>
  <c r="Y185" i="12" s="1"/>
  <c r="M304" i="8"/>
  <c r="M467" i="8"/>
  <c r="V60" i="15"/>
  <c r="Z60" i="15" s="1"/>
  <c r="U60" i="15"/>
  <c r="Y60" i="15" s="1"/>
  <c r="AH19" i="13"/>
  <c r="AJ19" i="13" s="1"/>
  <c r="AG19" i="13"/>
  <c r="D487" i="8"/>
  <c r="M198" i="8"/>
  <c r="D397" i="8"/>
  <c r="C130" i="8"/>
  <c r="E286" i="8"/>
  <c r="T63" i="15"/>
  <c r="AD63" i="15" s="1"/>
  <c r="S63" i="15"/>
  <c r="AC63" i="15" s="1"/>
  <c r="M241" i="8"/>
  <c r="Q434" i="8"/>
  <c r="O434" i="8"/>
  <c r="W393" i="12"/>
  <c r="AA393" i="12" s="1"/>
  <c r="X393" i="12"/>
  <c r="J552" i="8"/>
  <c r="R511" i="12"/>
  <c r="Q372" i="8"/>
  <c r="X331" i="12"/>
  <c r="AB331" i="12" s="1"/>
  <c r="W331" i="12"/>
  <c r="AA331" i="12" s="1"/>
  <c r="O372" i="8"/>
  <c r="C194" i="8"/>
  <c r="AG300" i="12"/>
  <c r="R341" i="8"/>
  <c r="AH300" i="12"/>
  <c r="AJ300" i="12" s="1"/>
  <c r="K111" i="8"/>
  <c r="AH68" i="3"/>
  <c r="AJ68" i="3" s="1"/>
  <c r="AG68" i="3"/>
  <c r="T105" i="15"/>
  <c r="AD105" i="15" s="1"/>
  <c r="S105" i="15"/>
  <c r="AC105" i="15" s="1"/>
  <c r="L547" i="8"/>
  <c r="U506" i="12"/>
  <c r="Y506" i="12" s="1"/>
  <c r="V506" i="12"/>
  <c r="Z506" i="12" s="1"/>
  <c r="N547" i="8"/>
  <c r="C395" i="8"/>
  <c r="K498" i="8"/>
  <c r="K299" i="8"/>
  <c r="AL25" i="14"/>
  <c r="AN25" i="14" s="1"/>
  <c r="AK25" i="14"/>
  <c r="AM25" i="14" s="1"/>
  <c r="D69" i="8"/>
  <c r="S530" i="8"/>
  <c r="AL489" i="12"/>
  <c r="AN489" i="12" s="1"/>
  <c r="AK489" i="12"/>
  <c r="AM489" i="12" s="1"/>
  <c r="D260" i="8"/>
  <c r="U45" i="15"/>
  <c r="Y45" i="15" s="1"/>
  <c r="V45" i="15"/>
  <c r="Z45" i="15" s="1"/>
  <c r="H206" i="8"/>
  <c r="Q241" i="8"/>
  <c r="W200" i="12"/>
  <c r="AA200" i="12" s="1"/>
  <c r="O241" i="8"/>
  <c r="X200" i="12"/>
  <c r="K447" i="8"/>
  <c r="AH51" i="3"/>
  <c r="AJ51" i="3" s="1"/>
  <c r="AG51" i="3"/>
  <c r="AI51" i="3" s="1"/>
  <c r="AG299" i="12"/>
  <c r="AI299" i="12" s="1"/>
  <c r="R340" i="8"/>
  <c r="AH299" i="12"/>
  <c r="AJ299" i="12" s="1"/>
  <c r="L528" i="8"/>
  <c r="V487" i="12"/>
  <c r="N528" i="8"/>
  <c r="U487" i="12"/>
  <c r="Y487" i="12" s="1"/>
  <c r="W96" i="15"/>
  <c r="AA96" i="15" s="1"/>
  <c r="X96" i="15"/>
  <c r="AB96" i="15" s="1"/>
  <c r="R76" i="3"/>
  <c r="M416" i="8"/>
  <c r="D491" i="8"/>
  <c r="R19" i="3"/>
  <c r="F346" i="8"/>
  <c r="S305" i="12"/>
  <c r="T305" i="12"/>
  <c r="AD305" i="12" s="1"/>
  <c r="G346" i="8"/>
  <c r="U102" i="3"/>
  <c r="Y102" i="3" s="1"/>
  <c r="V102" i="3"/>
  <c r="Z102" i="3" s="1"/>
  <c r="F271" i="8"/>
  <c r="G271" i="8"/>
  <c r="T230" i="12"/>
  <c r="AD230" i="12" s="1"/>
  <c r="S230" i="12"/>
  <c r="AC230" i="12" s="1"/>
  <c r="G93" i="8"/>
  <c r="T52" i="12"/>
  <c r="AD52" i="12" s="1"/>
  <c r="S52" i="12"/>
  <c r="F93" i="8"/>
  <c r="V50" i="15"/>
  <c r="Z50" i="15" s="1"/>
  <c r="U50" i="15"/>
  <c r="Y50" i="15" s="1"/>
  <c r="M379" i="8"/>
  <c r="D262" i="8"/>
  <c r="E548" i="8"/>
  <c r="T262" i="12"/>
  <c r="AD262" i="12" s="1"/>
  <c r="G303" i="8"/>
  <c r="F303" i="8"/>
  <c r="S262" i="12"/>
  <c r="AC262" i="12" s="1"/>
  <c r="D168" i="8"/>
  <c r="AL289" i="12"/>
  <c r="AN289" i="12" s="1"/>
  <c r="S330" i="8"/>
  <c r="AK289" i="12"/>
  <c r="AM289" i="12" s="1"/>
  <c r="AG53" i="15"/>
  <c r="AH53" i="15"/>
  <c r="AJ53" i="15" s="1"/>
  <c r="D251" i="8"/>
  <c r="R547" i="8"/>
  <c r="AG506" i="12"/>
  <c r="AH506" i="12"/>
  <c r="AJ506" i="12" s="1"/>
  <c r="AG29" i="3"/>
  <c r="AI29" i="3" s="1"/>
  <c r="AH29" i="3"/>
  <c r="AJ29" i="3" s="1"/>
  <c r="V19" i="15"/>
  <c r="Z19" i="15" s="1"/>
  <c r="U19" i="15"/>
  <c r="Y19" i="15" s="1"/>
  <c r="AG11" i="13"/>
  <c r="AI11" i="13" s="1"/>
  <c r="AH11" i="13"/>
  <c r="AJ11" i="13" s="1"/>
  <c r="J181" i="8"/>
  <c r="R140" i="12"/>
  <c r="R84" i="15"/>
  <c r="D470" i="8"/>
  <c r="M470" i="8"/>
  <c r="L232" i="8"/>
  <c r="V191" i="12"/>
  <c r="Z191" i="12" s="1"/>
  <c r="U191" i="12"/>
  <c r="Y191" i="12" s="1"/>
  <c r="N232" i="8"/>
  <c r="R310" i="12"/>
  <c r="J351" i="8"/>
  <c r="C527" i="8"/>
  <c r="E390" i="8"/>
  <c r="T89" i="15"/>
  <c r="AD89" i="15" s="1"/>
  <c r="S89" i="15"/>
  <c r="I524" i="8"/>
  <c r="P330" i="8"/>
  <c r="P431" i="8"/>
  <c r="D526" i="8"/>
  <c r="C274" i="8"/>
  <c r="I146" i="8"/>
  <c r="C231" i="8"/>
  <c r="I539" i="8"/>
  <c r="E330" i="8"/>
  <c r="P166" i="8"/>
  <c r="K204" i="8"/>
  <c r="G194" i="8"/>
  <c r="S153" i="12"/>
  <c r="AC153" i="12" s="1"/>
  <c r="T153" i="12"/>
  <c r="AD153" i="12" s="1"/>
  <c r="F194" i="8"/>
  <c r="R104" i="3"/>
  <c r="U10" i="15"/>
  <c r="Y10" i="15" s="1"/>
  <c r="V10" i="15"/>
  <c r="Z10" i="15" s="1"/>
  <c r="T100" i="3"/>
  <c r="AD100" i="3" s="1"/>
  <c r="S100" i="3"/>
  <c r="W88" i="12"/>
  <c r="AA88" i="12" s="1"/>
  <c r="O129" i="8"/>
  <c r="X88" i="12"/>
  <c r="Q129" i="8"/>
  <c r="M364" i="8"/>
  <c r="V507" i="12"/>
  <c r="Z507" i="12" s="1"/>
  <c r="N548" i="8"/>
  <c r="L548" i="8"/>
  <c r="U507" i="12"/>
  <c r="Y507" i="12" s="1"/>
  <c r="R13" i="14"/>
  <c r="K60" i="8"/>
  <c r="H308" i="8"/>
  <c r="D163" i="8"/>
  <c r="M373" i="8"/>
  <c r="AL126" i="12"/>
  <c r="AN126" i="12" s="1"/>
  <c r="S167" i="8"/>
  <c r="AK126" i="12"/>
  <c r="AM126" i="12" s="1"/>
  <c r="O405" i="8"/>
  <c r="W364" i="12"/>
  <c r="AA364" i="12" s="1"/>
  <c r="X364" i="12"/>
  <c r="AB364" i="12" s="1"/>
  <c r="Q405" i="8"/>
  <c r="J506" i="8"/>
  <c r="R465" i="12"/>
  <c r="R439" i="12"/>
  <c r="J480" i="8"/>
  <c r="K464" i="8"/>
  <c r="H340" i="8"/>
  <c r="K523" i="8"/>
  <c r="H381" i="8"/>
  <c r="P48" i="8"/>
  <c r="I525" i="8"/>
  <c r="E349" i="8"/>
  <c r="K243" i="8"/>
  <c r="D58" i="8"/>
  <c r="W99" i="3"/>
  <c r="X99" i="3"/>
  <c r="AB99" i="3" s="1"/>
  <c r="P274" i="8"/>
  <c r="P74" i="8"/>
  <c r="U12" i="13"/>
  <c r="Y12" i="13" s="1"/>
  <c r="V12" i="13"/>
  <c r="Z12" i="13" s="1"/>
  <c r="E309" i="8"/>
  <c r="K98" i="8"/>
  <c r="H210" i="8"/>
  <c r="W220" i="12"/>
  <c r="AA220" i="12" s="1"/>
  <c r="O261" i="8"/>
  <c r="X220" i="12"/>
  <c r="AB220" i="12" s="1"/>
  <c r="Q261" i="8"/>
  <c r="D157" i="8"/>
  <c r="E59" i="8"/>
  <c r="P232" i="8"/>
  <c r="T27" i="12"/>
  <c r="AD27" i="12" s="1"/>
  <c r="G68" i="8"/>
  <c r="S27" i="12"/>
  <c r="F68" i="8"/>
  <c r="H205" i="8"/>
  <c r="U92" i="3"/>
  <c r="Y92" i="3" s="1"/>
  <c r="V92" i="3"/>
  <c r="Z92" i="3" s="1"/>
  <c r="K440" i="8"/>
  <c r="T10" i="14"/>
  <c r="AD10" i="14" s="1"/>
  <c r="S10" i="14"/>
  <c r="C227" i="8"/>
  <c r="I449" i="8"/>
  <c r="Q276" i="8"/>
  <c r="O276" i="8"/>
  <c r="W235" i="12"/>
  <c r="AA235" i="12" s="1"/>
  <c r="X235" i="12"/>
  <c r="AB235" i="12" s="1"/>
  <c r="E78" i="8"/>
  <c r="V39" i="14"/>
  <c r="Z39" i="14" s="1"/>
  <c r="U39" i="14"/>
  <c r="Y39" i="14" s="1"/>
  <c r="P113" i="8"/>
  <c r="D133" i="8"/>
  <c r="X103" i="3"/>
  <c r="W103" i="3"/>
  <c r="AA103" i="3" s="1"/>
  <c r="I178" i="8"/>
  <c r="AG58" i="15"/>
  <c r="AH58" i="15"/>
  <c r="AJ58" i="15" s="1"/>
  <c r="F372" i="8"/>
  <c r="G372" i="8"/>
  <c r="S331" i="12"/>
  <c r="T331" i="12"/>
  <c r="AD331" i="12" s="1"/>
  <c r="I521" i="8"/>
  <c r="G59" i="8"/>
  <c r="T18" i="12"/>
  <c r="AD18" i="12" s="1"/>
  <c r="S18" i="12"/>
  <c r="AC18" i="12" s="1"/>
  <c r="F59" i="8"/>
  <c r="AL61" i="15"/>
  <c r="AN61" i="15" s="1"/>
  <c r="AK61" i="15"/>
  <c r="AM61" i="15" s="1"/>
  <c r="R344" i="8"/>
  <c r="AG303" i="12"/>
  <c r="AH303" i="12"/>
  <c r="AJ303" i="12" s="1"/>
  <c r="K525" i="8"/>
  <c r="U84" i="3"/>
  <c r="Y84" i="3" s="1"/>
  <c r="V84" i="3"/>
  <c r="Z84" i="3" s="1"/>
  <c r="P336" i="8"/>
  <c r="J549" i="8"/>
  <c r="R508" i="12"/>
  <c r="C80" i="8"/>
  <c r="X15" i="3"/>
  <c r="AB15" i="3" s="1"/>
  <c r="W15" i="3"/>
  <c r="AA15" i="3" s="1"/>
  <c r="W22" i="3"/>
  <c r="AA22" i="3" s="1"/>
  <c r="X22" i="3"/>
  <c r="AK32" i="14"/>
  <c r="AM32" i="14" s="1"/>
  <c r="AL32" i="14"/>
  <c r="AN32" i="14" s="1"/>
  <c r="F191" i="8"/>
  <c r="T150" i="12"/>
  <c r="AD150" i="12" s="1"/>
  <c r="S150" i="12"/>
  <c r="G191" i="8"/>
  <c r="M146" i="8"/>
  <c r="F185" i="8"/>
  <c r="G185" i="8"/>
  <c r="S144" i="12"/>
  <c r="AC144" i="12" s="1"/>
  <c r="T144" i="12"/>
  <c r="AD144" i="12" s="1"/>
  <c r="D146" i="8"/>
  <c r="AL44" i="3"/>
  <c r="AN44" i="3" s="1"/>
  <c r="AK44" i="3"/>
  <c r="AM44" i="3" s="1"/>
  <c r="AG24" i="15"/>
  <c r="AH24" i="15"/>
  <c r="AJ24" i="15" s="1"/>
  <c r="AK51" i="12"/>
  <c r="AM51" i="12" s="1"/>
  <c r="S92" i="8"/>
  <c r="AL51" i="12"/>
  <c r="AN51" i="12" s="1"/>
  <c r="I278" i="8"/>
  <c r="I408" i="8"/>
  <c r="P420" i="8"/>
  <c r="C198" i="8"/>
  <c r="AK27" i="12"/>
  <c r="AM27" i="12" s="1"/>
  <c r="AL27" i="12"/>
  <c r="AN27" i="12" s="1"/>
  <c r="S68" i="8"/>
  <c r="L349" i="8"/>
  <c r="N349" i="8"/>
  <c r="V308" i="12"/>
  <c r="Z308" i="12" s="1"/>
  <c r="U308" i="12"/>
  <c r="Y308" i="12" s="1"/>
  <c r="D511" i="8"/>
  <c r="E439" i="8"/>
  <c r="C268" i="8"/>
  <c r="G178" i="8"/>
  <c r="S137" i="12"/>
  <c r="AC137" i="12" s="1"/>
  <c r="F178" i="8"/>
  <c r="T137" i="12"/>
  <c r="AD137" i="12" s="1"/>
  <c r="AK127" i="12"/>
  <c r="AM127" i="12" s="1"/>
  <c r="S168" i="8"/>
  <c r="AL127" i="12"/>
  <c r="AN127" i="12" s="1"/>
  <c r="P239" i="8"/>
  <c r="H551" i="8"/>
  <c r="R324" i="8"/>
  <c r="AH283" i="12"/>
  <c r="AJ283" i="12" s="1"/>
  <c r="AG283" i="12"/>
  <c r="M458" i="8"/>
  <c r="D88" i="8"/>
  <c r="AG45" i="14"/>
  <c r="AH45" i="14"/>
  <c r="AJ45" i="14" s="1"/>
  <c r="E497" i="8"/>
  <c r="AK111" i="12"/>
  <c r="AM111" i="12" s="1"/>
  <c r="S152" i="8"/>
  <c r="AL111" i="12"/>
  <c r="AN111" i="12" s="1"/>
  <c r="W15" i="15"/>
  <c r="AA15" i="15" s="1"/>
  <c r="X15" i="15"/>
  <c r="T227" i="12"/>
  <c r="AD227" i="12" s="1"/>
  <c r="G268" i="8"/>
  <c r="F268" i="8"/>
  <c r="S227" i="12"/>
  <c r="K514" i="8"/>
  <c r="R198" i="8"/>
  <c r="AG157" i="12"/>
  <c r="AH157" i="12"/>
  <c r="AJ157" i="12" s="1"/>
  <c r="R12" i="15"/>
  <c r="H523" i="8"/>
  <c r="T28" i="13"/>
  <c r="AD28" i="13" s="1"/>
  <c r="S28" i="13"/>
  <c r="AC28" i="13" s="1"/>
  <c r="E136" i="8"/>
  <c r="AG46" i="14"/>
  <c r="AH46" i="14"/>
  <c r="AJ46" i="14" s="1"/>
  <c r="H439" i="8"/>
  <c r="P253" i="8"/>
  <c r="R101" i="15"/>
  <c r="S195" i="8"/>
  <c r="AL154" i="12"/>
  <c r="AK154" i="12"/>
  <c r="AM154" i="12" s="1"/>
  <c r="AH22" i="13"/>
  <c r="AJ22" i="13" s="1"/>
  <c r="AG22" i="13"/>
  <c r="AI22" i="13" s="1"/>
  <c r="P470" i="8"/>
  <c r="E405" i="8"/>
  <c r="AG401" i="12"/>
  <c r="AI401" i="12" s="1"/>
  <c r="R442" i="8"/>
  <c r="AH401" i="12"/>
  <c r="AJ401" i="12" s="1"/>
  <c r="J49" i="8"/>
  <c r="R8" i="12"/>
  <c r="G122" i="8"/>
  <c r="T81" i="12"/>
  <c r="AD81" i="12" s="1"/>
  <c r="S81" i="12"/>
  <c r="AC81" i="12" s="1"/>
  <c r="F122" i="8"/>
  <c r="AL70" i="12"/>
  <c r="AN70" i="12" s="1"/>
  <c r="AK70" i="12"/>
  <c r="AM70" i="12" s="1"/>
  <c r="S111" i="8"/>
  <c r="D234" i="8"/>
  <c r="AG101" i="15"/>
  <c r="AH101" i="15"/>
  <c r="AJ101" i="15" s="1"/>
  <c r="M355" i="8"/>
  <c r="R348" i="12"/>
  <c r="J389" i="8"/>
  <c r="R72" i="8"/>
  <c r="AH31" i="12"/>
  <c r="AJ31" i="12" s="1"/>
  <c r="AG31" i="12"/>
  <c r="AI31" i="12" s="1"/>
  <c r="K244" i="8"/>
  <c r="D382" i="8"/>
  <c r="E120" i="8"/>
  <c r="R205" i="12"/>
  <c r="J246" i="8"/>
  <c r="AL32" i="12"/>
  <c r="AN32" i="12" s="1"/>
  <c r="AK32" i="12"/>
  <c r="AM32" i="12" s="1"/>
  <c r="S73" i="8"/>
  <c r="AL12" i="15"/>
  <c r="AN12" i="15" s="1"/>
  <c r="AK12" i="15"/>
  <c r="AM12" i="15" s="1"/>
  <c r="D170" i="8"/>
  <c r="AK138" i="12"/>
  <c r="AM138" i="12" s="1"/>
  <c r="S179" i="8"/>
  <c r="AL138" i="12"/>
  <c r="AN138" i="12" s="1"/>
  <c r="X94" i="3"/>
  <c r="AB94" i="3" s="1"/>
  <c r="W94" i="3"/>
  <c r="AA94" i="3" s="1"/>
  <c r="R147" i="12"/>
  <c r="J188" i="8"/>
  <c r="R16" i="13"/>
  <c r="C368" i="8"/>
  <c r="AH42" i="14"/>
  <c r="AJ42" i="14" s="1"/>
  <c r="AG42" i="14"/>
  <c r="E58" i="8"/>
  <c r="M339" i="8"/>
  <c r="AH208" i="12"/>
  <c r="AJ208" i="12" s="1"/>
  <c r="R249" i="8"/>
  <c r="AG208" i="12"/>
  <c r="D118" i="8"/>
  <c r="X180" i="12"/>
  <c r="Q221" i="8"/>
  <c r="O221" i="8"/>
  <c r="W180" i="12"/>
  <c r="AA180" i="12" s="1"/>
  <c r="D79" i="8"/>
  <c r="H421" i="8"/>
  <c r="X402" i="12"/>
  <c r="AB402" i="12" s="1"/>
  <c r="Q443" i="8"/>
  <c r="W402" i="12"/>
  <c r="AA402" i="12" s="1"/>
  <c r="O443" i="8"/>
  <c r="E93" i="8"/>
  <c r="P501" i="8"/>
  <c r="S127" i="8"/>
  <c r="AL86" i="12"/>
  <c r="AN86" i="12" s="1"/>
  <c r="AK86" i="12"/>
  <c r="AM86" i="12" s="1"/>
  <c r="F320" i="8"/>
  <c r="S279" i="12"/>
  <c r="G320" i="8"/>
  <c r="T279" i="12"/>
  <c r="AD279" i="12" s="1"/>
  <c r="R121" i="12"/>
  <c r="J162" i="8"/>
  <c r="K170" i="8"/>
  <c r="C361" i="8"/>
  <c r="R87" i="3"/>
  <c r="AH372" i="12"/>
  <c r="AJ372" i="12" s="1"/>
  <c r="AG372" i="12"/>
  <c r="R413" i="8"/>
  <c r="E357" i="8"/>
  <c r="G310" i="8"/>
  <c r="S269" i="12"/>
  <c r="AC269" i="12" s="1"/>
  <c r="F310" i="8"/>
  <c r="T269" i="12"/>
  <c r="AD269" i="12" s="1"/>
  <c r="U34" i="13"/>
  <c r="Y34" i="13" s="1"/>
  <c r="V34" i="13"/>
  <c r="Z34" i="13" s="1"/>
  <c r="AL44" i="15"/>
  <c r="AN44" i="15" s="1"/>
  <c r="AK44" i="15"/>
  <c r="AM44" i="15" s="1"/>
  <c r="G489" i="8"/>
  <c r="S448" i="12"/>
  <c r="AC448" i="12" s="1"/>
  <c r="F489" i="8"/>
  <c r="T448" i="12"/>
  <c r="AD448" i="12" s="1"/>
  <c r="P220" i="8"/>
  <c r="G463" i="8"/>
  <c r="S422" i="12"/>
  <c r="F463" i="8"/>
  <c r="T422" i="12"/>
  <c r="AD422" i="12" s="1"/>
  <c r="X39" i="12"/>
  <c r="AB39" i="12" s="1"/>
  <c r="Q80" i="8"/>
  <c r="W39" i="12"/>
  <c r="O80" i="8"/>
  <c r="AK218" i="12"/>
  <c r="AM218" i="12" s="1"/>
  <c r="S259" i="8"/>
  <c r="AL218" i="12"/>
  <c r="AN218" i="12" s="1"/>
  <c r="P117" i="8"/>
  <c r="M405" i="8"/>
  <c r="F515" i="8"/>
  <c r="S474" i="12"/>
  <c r="AC474" i="12" s="1"/>
  <c r="G515" i="8"/>
  <c r="T474" i="12"/>
  <c r="AD474" i="12" s="1"/>
  <c r="R338" i="8"/>
  <c r="AG297" i="12"/>
  <c r="AH297" i="12"/>
  <c r="AJ297" i="12" s="1"/>
  <c r="K320" i="8"/>
  <c r="R292" i="12"/>
  <c r="J333" i="8"/>
  <c r="I457" i="8"/>
  <c r="I118" i="8"/>
  <c r="P64" i="8"/>
  <c r="J305" i="8"/>
  <c r="R264" i="12"/>
  <c r="R403" i="12"/>
  <c r="J444" i="8"/>
  <c r="C542" i="8"/>
  <c r="X10" i="13"/>
  <c r="AB10" i="13" s="1"/>
  <c r="W10" i="13"/>
  <c r="G61" i="8"/>
  <c r="F61" i="8"/>
  <c r="T20" i="12"/>
  <c r="AD20" i="12" s="1"/>
  <c r="S20" i="12"/>
  <c r="D305" i="8"/>
  <c r="H109" i="8"/>
  <c r="D138" i="8"/>
  <c r="AG48" i="12"/>
  <c r="AI48" i="12" s="1"/>
  <c r="AH48" i="12"/>
  <c r="AJ48" i="12" s="1"/>
  <c r="R89" i="8"/>
  <c r="C439" i="8"/>
  <c r="W34" i="3"/>
  <c r="AA34" i="3" s="1"/>
  <c r="X34" i="3"/>
  <c r="AB34" i="3" s="1"/>
  <c r="R27" i="15"/>
  <c r="K314" i="8"/>
  <c r="V46" i="14"/>
  <c r="Z46" i="14" s="1"/>
  <c r="U46" i="14"/>
  <c r="Y46" i="14" s="1"/>
  <c r="P463" i="8"/>
  <c r="E417" i="8"/>
  <c r="T67" i="15"/>
  <c r="AD67" i="15" s="1"/>
  <c r="S67" i="15"/>
  <c r="M296" i="8"/>
  <c r="V22" i="14"/>
  <c r="Z22" i="14" s="1"/>
  <c r="U22" i="14"/>
  <c r="Y22" i="14" s="1"/>
  <c r="X61" i="15"/>
  <c r="AB61" i="15" s="1"/>
  <c r="W61" i="15"/>
  <c r="I268" i="8"/>
  <c r="C116" i="8"/>
  <c r="R36" i="13"/>
  <c r="N237" i="8"/>
  <c r="V196" i="12"/>
  <c r="Z196" i="12" s="1"/>
  <c r="L237" i="8"/>
  <c r="U196" i="12"/>
  <c r="Y196" i="12" s="1"/>
  <c r="T325" i="12"/>
  <c r="AD325" i="12" s="1"/>
  <c r="F366" i="8"/>
  <c r="G366" i="8"/>
  <c r="S325" i="12"/>
  <c r="AK33" i="3"/>
  <c r="AM33" i="3" s="1"/>
  <c r="AL33" i="3"/>
  <c r="AN33" i="3" s="1"/>
  <c r="W460" i="12"/>
  <c r="Q501" i="8"/>
  <c r="X460" i="12"/>
  <c r="AB460" i="12" s="1"/>
  <c r="O501" i="8"/>
  <c r="AL398" i="12"/>
  <c r="AN398" i="12" s="1"/>
  <c r="S439" i="8"/>
  <c r="AK398" i="12"/>
  <c r="AM398" i="12" s="1"/>
  <c r="E355" i="8"/>
  <c r="D367" i="8"/>
  <c r="R362" i="12"/>
  <c r="J403" i="8"/>
  <c r="K478" i="8"/>
  <c r="K251" i="8"/>
  <c r="R159" i="12"/>
  <c r="J200" i="8"/>
  <c r="AK78" i="3"/>
  <c r="AM78" i="3" s="1"/>
  <c r="AL78" i="3"/>
  <c r="AN78" i="3" s="1"/>
  <c r="AK305" i="12"/>
  <c r="AM305" i="12" s="1"/>
  <c r="AL305" i="12"/>
  <c r="AN305" i="12" s="1"/>
  <c r="S346" i="8"/>
  <c r="K217" i="8"/>
  <c r="N238" i="8"/>
  <c r="U197" i="12"/>
  <c r="Y197" i="12" s="1"/>
  <c r="L238" i="8"/>
  <c r="V197" i="12"/>
  <c r="Z197" i="12" s="1"/>
  <c r="J363" i="8"/>
  <c r="R322" i="12"/>
  <c r="R34" i="15"/>
  <c r="Q484" i="8"/>
  <c r="W443" i="12"/>
  <c r="AA443" i="12" s="1"/>
  <c r="X443" i="12"/>
  <c r="O484" i="8"/>
  <c r="P269" i="8"/>
  <c r="I69" i="8"/>
  <c r="E406" i="8"/>
  <c r="G533" i="8"/>
  <c r="S492" i="12"/>
  <c r="AC492" i="12" s="1"/>
  <c r="T492" i="12"/>
  <c r="AD492" i="12" s="1"/>
  <c r="F533" i="8"/>
  <c r="R385" i="12"/>
  <c r="J426" i="8"/>
  <c r="AH219" i="12"/>
  <c r="AJ219" i="12" s="1"/>
  <c r="R260" i="8"/>
  <c r="AG219" i="12"/>
  <c r="K95" i="8"/>
  <c r="E125" i="8"/>
  <c r="X241" i="12"/>
  <c r="O282" i="8"/>
  <c r="Q282" i="8"/>
  <c r="W241" i="12"/>
  <c r="AA241" i="12" s="1"/>
  <c r="E426" i="8"/>
  <c r="AG216" i="12"/>
  <c r="AI216" i="12" s="1"/>
  <c r="AH216" i="12"/>
  <c r="AJ216" i="12" s="1"/>
  <c r="R257" i="8"/>
  <c r="X315" i="12"/>
  <c r="Q356" i="8"/>
  <c r="O356" i="8"/>
  <c r="W315" i="12"/>
  <c r="AA315" i="12" s="1"/>
  <c r="P69" i="8"/>
  <c r="AL260" i="12"/>
  <c r="AN260" i="12" s="1"/>
  <c r="S301" i="8"/>
  <c r="AK260" i="12"/>
  <c r="AM260" i="12" s="1"/>
  <c r="D423" i="8"/>
  <c r="U19" i="13"/>
  <c r="Y19" i="13" s="1"/>
  <c r="V19" i="13"/>
  <c r="Z19" i="13" s="1"/>
  <c r="X485" i="12"/>
  <c r="AB485" i="12" s="1"/>
  <c r="W485" i="12"/>
  <c r="O526" i="8"/>
  <c r="Q526" i="8"/>
  <c r="W100" i="3"/>
  <c r="AA100" i="3" s="1"/>
  <c r="X100" i="3"/>
  <c r="AB100" i="3" s="1"/>
  <c r="S50" i="15"/>
  <c r="T50" i="15"/>
  <c r="AD50" i="15" s="1"/>
  <c r="W52" i="15"/>
  <c r="X52" i="15"/>
  <c r="AB52" i="15" s="1"/>
  <c r="AK22" i="14"/>
  <c r="AM22" i="14" s="1"/>
  <c r="AL22" i="14"/>
  <c r="AN22" i="14" s="1"/>
  <c r="R149" i="12"/>
  <c r="J190" i="8"/>
  <c r="T307" i="12"/>
  <c r="AD307" i="12" s="1"/>
  <c r="S307" i="12"/>
  <c r="AC307" i="12" s="1"/>
  <c r="G348" i="8"/>
  <c r="F348" i="8"/>
  <c r="F351" i="8"/>
  <c r="G351" i="8"/>
  <c r="T310" i="12"/>
  <c r="AD310" i="12" s="1"/>
  <c r="S310" i="12"/>
  <c r="AC310" i="12" s="1"/>
  <c r="AL211" i="12"/>
  <c r="AN211" i="12" s="1"/>
  <c r="AK211" i="12"/>
  <c r="AM211" i="12" s="1"/>
  <c r="S252" i="8"/>
  <c r="AH502" i="12"/>
  <c r="AJ502" i="12" s="1"/>
  <c r="R543" i="8"/>
  <c r="AG502" i="12"/>
  <c r="AI502" i="12" s="1"/>
  <c r="K58" i="8"/>
  <c r="N295" i="8"/>
  <c r="U254" i="12"/>
  <c r="Y254" i="12" s="1"/>
  <c r="V254" i="12"/>
  <c r="Z254" i="12" s="1"/>
  <c r="L295" i="8"/>
  <c r="T39" i="3"/>
  <c r="AD39" i="3" s="1"/>
  <c r="S39" i="3"/>
  <c r="AC39" i="3" s="1"/>
  <c r="V284" i="12"/>
  <c r="Z284" i="12" s="1"/>
  <c r="N325" i="8"/>
  <c r="L325" i="8"/>
  <c r="U284" i="12"/>
  <c r="Y284" i="12" s="1"/>
  <c r="W20" i="12"/>
  <c r="AA20" i="12" s="1"/>
  <c r="Q61" i="8"/>
  <c r="X20" i="12"/>
  <c r="AB20" i="12" s="1"/>
  <c r="O61" i="8"/>
  <c r="C430" i="8"/>
  <c r="H61" i="8"/>
  <c r="AG79" i="12"/>
  <c r="AI79" i="12" s="1"/>
  <c r="AH79" i="12"/>
  <c r="AJ79" i="12" s="1"/>
  <c r="R120" i="8"/>
  <c r="L111" i="8"/>
  <c r="N111" i="8"/>
  <c r="V70" i="12"/>
  <c r="Z70" i="12" s="1"/>
  <c r="U70" i="12"/>
  <c r="Y70" i="12" s="1"/>
  <c r="H53" i="8"/>
  <c r="F65" i="8"/>
  <c r="G65" i="8"/>
  <c r="T24" i="12"/>
  <c r="AD24" i="12" s="1"/>
  <c r="S24" i="12"/>
  <c r="AC24" i="12" s="1"/>
  <c r="C94" i="8"/>
  <c r="I285" i="8"/>
  <c r="E135" i="8"/>
  <c r="J479" i="8"/>
  <c r="R438" i="12"/>
  <c r="H110" i="8"/>
  <c r="AG8" i="14"/>
  <c r="AH8" i="14"/>
  <c r="AJ8" i="14" s="1"/>
  <c r="U345" i="12"/>
  <c r="Y345" i="12" s="1"/>
  <c r="V345" i="12"/>
  <c r="Z345" i="12" s="1"/>
  <c r="L386" i="8"/>
  <c r="N386" i="8"/>
  <c r="G111" i="8"/>
  <c r="F111" i="8"/>
  <c r="T70" i="12"/>
  <c r="AD70" i="12" s="1"/>
  <c r="S70" i="12"/>
  <c r="AC70" i="12" s="1"/>
  <c r="W463" i="12"/>
  <c r="X463" i="12"/>
  <c r="AB463" i="12" s="1"/>
  <c r="O504" i="8"/>
  <c r="Q504" i="8"/>
  <c r="S382" i="8"/>
  <c r="AL341" i="12"/>
  <c r="AN341" i="12" s="1"/>
  <c r="AK341" i="12"/>
  <c r="AM341" i="12" s="1"/>
  <c r="P99" i="8"/>
  <c r="C426" i="8"/>
  <c r="R48" i="12"/>
  <c r="J89" i="8"/>
  <c r="I99" i="8"/>
  <c r="X23" i="3"/>
  <c r="W23" i="3"/>
  <c r="AA23" i="3" s="1"/>
  <c r="I428" i="8"/>
  <c r="R166" i="8"/>
  <c r="AH125" i="12"/>
  <c r="AJ125" i="12" s="1"/>
  <c r="AG125" i="12"/>
  <c r="H196" i="8"/>
  <c r="R39" i="14"/>
  <c r="U301" i="12"/>
  <c r="Y301" i="12" s="1"/>
  <c r="V301" i="12"/>
  <c r="Z301" i="12" s="1"/>
  <c r="L342" i="8"/>
  <c r="N342" i="8"/>
  <c r="C176" i="8"/>
  <c r="AG249" i="12"/>
  <c r="AI249" i="12" s="1"/>
  <c r="R290" i="8"/>
  <c r="AH249" i="12"/>
  <c r="AJ249" i="12" s="1"/>
  <c r="C229" i="8"/>
  <c r="AH302" i="12"/>
  <c r="AJ302" i="12" s="1"/>
  <c r="R343" i="8"/>
  <c r="AG302" i="12"/>
  <c r="AI302" i="12" s="1"/>
  <c r="AG409" i="12"/>
  <c r="AI409" i="12" s="1"/>
  <c r="AH409" i="12"/>
  <c r="AJ409" i="12" s="1"/>
  <c r="R450" i="8"/>
  <c r="V184" i="12"/>
  <c r="Z184" i="12" s="1"/>
  <c r="L225" i="8"/>
  <c r="U184" i="12"/>
  <c r="Y184" i="12" s="1"/>
  <c r="N225" i="8"/>
  <c r="E479" i="8"/>
  <c r="O64" i="8"/>
  <c r="X23" i="12"/>
  <c r="W23" i="12"/>
  <c r="AA23" i="12" s="1"/>
  <c r="Q64" i="8"/>
  <c r="AG481" i="12"/>
  <c r="AI481" i="12" s="1"/>
  <c r="R522" i="8"/>
  <c r="AH481" i="12"/>
  <c r="AJ481" i="12" s="1"/>
  <c r="V328" i="12"/>
  <c r="Z328" i="12" s="1"/>
  <c r="L369" i="8"/>
  <c r="U328" i="12"/>
  <c r="Y328" i="12" s="1"/>
  <c r="N369" i="8"/>
  <c r="X397" i="12"/>
  <c r="Q438" i="8"/>
  <c r="O438" i="8"/>
  <c r="W397" i="12"/>
  <c r="AA397" i="12" s="1"/>
  <c r="E281" i="8"/>
  <c r="R98" i="3"/>
  <c r="H423" i="8"/>
  <c r="P60" i="8"/>
  <c r="P481" i="8"/>
  <c r="H356" i="8"/>
  <c r="AL7" i="15"/>
  <c r="AN7" i="15" s="1"/>
  <c r="AK7" i="15"/>
  <c r="AM7" i="15" s="1"/>
  <c r="E86" i="8"/>
  <c r="I379" i="8"/>
  <c r="P304" i="8"/>
  <c r="AK275" i="12"/>
  <c r="AM275" i="12" s="1"/>
  <c r="AL275" i="12"/>
  <c r="AN275" i="12" s="1"/>
  <c r="S316" i="8"/>
  <c r="H274" i="8"/>
  <c r="K391" i="8"/>
  <c r="H111" i="8"/>
  <c r="X173" i="12"/>
  <c r="AB173" i="12" s="1"/>
  <c r="O214" i="8"/>
  <c r="Q214" i="8"/>
  <c r="W173" i="12"/>
  <c r="C142" i="8"/>
  <c r="F513" i="8"/>
  <c r="T472" i="12"/>
  <c r="AD472" i="12" s="1"/>
  <c r="G513" i="8"/>
  <c r="S472" i="12"/>
  <c r="R77" i="12"/>
  <c r="J118" i="8"/>
  <c r="Q346" i="8"/>
  <c r="O346" i="8"/>
  <c r="X305" i="12"/>
  <c r="AB305" i="12" s="1"/>
  <c r="W305" i="12"/>
  <c r="R41" i="12"/>
  <c r="J82" i="8"/>
  <c r="W15" i="13"/>
  <c r="AA15" i="13" s="1"/>
  <c r="X15" i="13"/>
  <c r="V277" i="12"/>
  <c r="Z277" i="12" s="1"/>
  <c r="U277" i="12"/>
  <c r="Y277" i="12" s="1"/>
  <c r="L318" i="8"/>
  <c r="N318" i="8"/>
  <c r="P498" i="8"/>
  <c r="R95" i="3"/>
  <c r="H185" i="8"/>
  <c r="H371" i="8"/>
  <c r="C370" i="8"/>
  <c r="S455" i="12"/>
  <c r="G496" i="8"/>
  <c r="T455" i="12"/>
  <c r="AD455" i="12" s="1"/>
  <c r="F496" i="8"/>
  <c r="M156" i="8"/>
  <c r="R238" i="8"/>
  <c r="AH197" i="12"/>
  <c r="AJ197" i="12" s="1"/>
  <c r="AG197" i="12"/>
  <c r="P368" i="8"/>
  <c r="M105" i="8"/>
  <c r="R86" i="15"/>
  <c r="W14" i="3"/>
  <c r="AA14" i="3" s="1"/>
  <c r="X14" i="3"/>
  <c r="AB14" i="3" s="1"/>
  <c r="T25" i="3"/>
  <c r="AD25" i="3" s="1"/>
  <c r="S25" i="3"/>
  <c r="AC25" i="3" s="1"/>
  <c r="AL287" i="12"/>
  <c r="AN287" i="12" s="1"/>
  <c r="AK287" i="12"/>
  <c r="AM287" i="12" s="1"/>
  <c r="S328" i="8"/>
  <c r="N234" i="8"/>
  <c r="U193" i="12"/>
  <c r="Y193" i="12" s="1"/>
  <c r="V193" i="12"/>
  <c r="Z193" i="12" s="1"/>
  <c r="L234" i="8"/>
  <c r="X89" i="15"/>
  <c r="W89" i="15"/>
  <c r="AA89" i="15" s="1"/>
  <c r="K284" i="8"/>
  <c r="C278" i="8"/>
  <c r="H379" i="8"/>
  <c r="AG336" i="12"/>
  <c r="AI336" i="12" s="1"/>
  <c r="R377" i="8"/>
  <c r="AH336" i="12"/>
  <c r="AJ336" i="12" s="1"/>
  <c r="Q548" i="8"/>
  <c r="X507" i="12"/>
  <c r="AB507" i="12" s="1"/>
  <c r="O548" i="8"/>
  <c r="W507" i="12"/>
  <c r="T32" i="12"/>
  <c r="AD32" i="12" s="1"/>
  <c r="S32" i="12"/>
  <c r="G73" i="8"/>
  <c r="F73" i="8"/>
  <c r="D235" i="8"/>
  <c r="H414" i="8"/>
  <c r="M532" i="8"/>
  <c r="W18" i="12"/>
  <c r="Q59" i="8"/>
  <c r="O59" i="8"/>
  <c r="X18" i="12"/>
  <c r="AB18" i="12" s="1"/>
  <c r="R409" i="12"/>
  <c r="J450" i="8"/>
  <c r="W356" i="12"/>
  <c r="AA356" i="12" s="1"/>
  <c r="Q397" i="8"/>
  <c r="X356" i="12"/>
  <c r="O397" i="8"/>
  <c r="I406" i="8"/>
  <c r="AK29" i="13"/>
  <c r="AM29" i="13" s="1"/>
  <c r="AL29" i="13"/>
  <c r="AN29" i="13" s="1"/>
  <c r="I454" i="8"/>
  <c r="F182" i="8"/>
  <c r="S141" i="12"/>
  <c r="AC141" i="12" s="1"/>
  <c r="T141" i="12"/>
  <c r="AD141" i="12" s="1"/>
  <c r="G182" i="8"/>
  <c r="S383" i="8"/>
  <c r="AK342" i="12"/>
  <c r="AL342" i="12"/>
  <c r="AN342" i="12" s="1"/>
  <c r="M330" i="8"/>
  <c r="E324" i="8"/>
  <c r="AH45" i="3"/>
  <c r="AJ45" i="3" s="1"/>
  <c r="AG45" i="3"/>
  <c r="AI45" i="3" s="1"/>
  <c r="L406" i="8"/>
  <c r="V365" i="12"/>
  <c r="Z365" i="12" s="1"/>
  <c r="N406" i="8"/>
  <c r="U365" i="12"/>
  <c r="Y365" i="12" s="1"/>
  <c r="AH33" i="15"/>
  <c r="AJ33" i="15" s="1"/>
  <c r="AG33" i="15"/>
  <c r="E236" i="8"/>
  <c r="R156" i="8"/>
  <c r="AG115" i="12"/>
  <c r="AI115" i="12" s="1"/>
  <c r="AH115" i="12"/>
  <c r="AJ115" i="12" s="1"/>
  <c r="AG23" i="14"/>
  <c r="AI23" i="14" s="1"/>
  <c r="AH23" i="14"/>
  <c r="AJ23" i="14" s="1"/>
  <c r="I503" i="8"/>
  <c r="M536" i="8"/>
  <c r="J309" i="8"/>
  <c r="R268" i="12"/>
  <c r="F415" i="8"/>
  <c r="S374" i="12"/>
  <c r="AC374" i="12" s="1"/>
  <c r="G415" i="8"/>
  <c r="T374" i="12"/>
  <c r="AD374" i="12" s="1"/>
  <c r="AL186" i="12"/>
  <c r="AN186" i="12" s="1"/>
  <c r="AK186" i="12"/>
  <c r="AM186" i="12" s="1"/>
  <c r="S227" i="8"/>
  <c r="D472" i="8"/>
  <c r="F443" i="8"/>
  <c r="S402" i="12"/>
  <c r="T402" i="12"/>
  <c r="AD402" i="12" s="1"/>
  <c r="G443" i="8"/>
  <c r="J286" i="8"/>
  <c r="R245" i="12"/>
  <c r="C476" i="8"/>
  <c r="X34" i="14"/>
  <c r="AB34" i="14" s="1"/>
  <c r="W34" i="14"/>
  <c r="H406" i="8"/>
  <c r="O482" i="8"/>
  <c r="W441" i="12"/>
  <c r="AA441" i="12" s="1"/>
  <c r="Q482" i="8"/>
  <c r="X441" i="12"/>
  <c r="AB441" i="12" s="1"/>
  <c r="P176" i="8"/>
  <c r="V79" i="12"/>
  <c r="Z79" i="12" s="1"/>
  <c r="L120" i="8"/>
  <c r="N120" i="8"/>
  <c r="U79" i="12"/>
  <c r="Y79" i="12" s="1"/>
  <c r="G306" i="8"/>
  <c r="S265" i="12"/>
  <c r="T265" i="12"/>
  <c r="AD265" i="12" s="1"/>
  <c r="F306" i="8"/>
  <c r="K224" i="8"/>
  <c r="W101" i="3"/>
  <c r="AA101" i="3" s="1"/>
  <c r="X101" i="3"/>
  <c r="V68" i="3"/>
  <c r="Z68" i="3" s="1"/>
  <c r="U68" i="3"/>
  <c r="Y68" i="3" s="1"/>
  <c r="K326" i="8"/>
  <c r="P526" i="8"/>
  <c r="I481" i="8"/>
  <c r="T43" i="15"/>
  <c r="AD43" i="15" s="1"/>
  <c r="S43" i="15"/>
  <c r="AC43" i="15" s="1"/>
  <c r="M281" i="8"/>
  <c r="S349" i="8"/>
  <c r="AK308" i="12"/>
  <c r="AM308" i="12" s="1"/>
  <c r="AL308" i="12"/>
  <c r="AN308" i="12" s="1"/>
  <c r="R56" i="15"/>
  <c r="AH411" i="12"/>
  <c r="AJ411" i="12" s="1"/>
  <c r="AG411" i="12"/>
  <c r="AI411" i="12" s="1"/>
  <c r="R452" i="8"/>
  <c r="E530" i="8"/>
  <c r="R11" i="14"/>
  <c r="S336" i="12"/>
  <c r="T336" i="12"/>
  <c r="AD336" i="12" s="1"/>
  <c r="F377" i="8"/>
  <c r="G377" i="8"/>
  <c r="T362" i="12"/>
  <c r="AD362" i="12" s="1"/>
  <c r="F403" i="8"/>
  <c r="S362" i="12"/>
  <c r="G403" i="8"/>
  <c r="W91" i="15"/>
  <c r="AA91" i="15" s="1"/>
  <c r="X91" i="15"/>
  <c r="AB91" i="15" s="1"/>
  <c r="E266" i="8"/>
  <c r="AG365" i="12"/>
  <c r="R406" i="8"/>
  <c r="AH365" i="12"/>
  <c r="AJ365" i="12" s="1"/>
  <c r="M98" i="8"/>
  <c r="S71" i="12"/>
  <c r="AC71" i="12" s="1"/>
  <c r="F112" i="8"/>
  <c r="T71" i="12"/>
  <c r="AD71" i="12" s="1"/>
  <c r="G112" i="8"/>
  <c r="P506" i="8"/>
  <c r="T296" i="12"/>
  <c r="AD296" i="12" s="1"/>
  <c r="S296" i="12"/>
  <c r="AC296" i="12" s="1"/>
  <c r="F337" i="8"/>
  <c r="G337" i="8"/>
  <c r="C164" i="8"/>
  <c r="AG398" i="12"/>
  <c r="AH398" i="12"/>
  <c r="AJ398" i="12" s="1"/>
  <c r="R439" i="8"/>
  <c r="E232" i="8"/>
  <c r="K406" i="8"/>
  <c r="AK45" i="3"/>
  <c r="AM45" i="3" s="1"/>
  <c r="AL45" i="3"/>
  <c r="AN45" i="3" s="1"/>
  <c r="I529" i="8"/>
  <c r="R526" i="8"/>
  <c r="AH485" i="12"/>
  <c r="AJ485" i="12" s="1"/>
  <c r="AG485" i="12"/>
  <c r="AI485" i="12" s="1"/>
  <c r="AK97" i="3"/>
  <c r="AM97" i="3" s="1"/>
  <c r="AL97" i="3"/>
  <c r="AN97" i="3" s="1"/>
  <c r="T497" i="12"/>
  <c r="AD497" i="12" s="1"/>
  <c r="G538" i="8"/>
  <c r="F538" i="8"/>
  <c r="S497" i="12"/>
  <c r="G98" i="8"/>
  <c r="S57" i="12"/>
  <c r="AC57" i="12" s="1"/>
  <c r="T57" i="12"/>
  <c r="AD57" i="12" s="1"/>
  <c r="F98" i="8"/>
  <c r="W170" i="12"/>
  <c r="AA170" i="12" s="1"/>
  <c r="O211" i="8"/>
  <c r="Q211" i="8"/>
  <c r="X170" i="12"/>
  <c r="AB170" i="12" s="1"/>
  <c r="AK478" i="12"/>
  <c r="AM478" i="12" s="1"/>
  <c r="S519" i="8"/>
  <c r="AL478" i="12"/>
  <c r="AN478" i="12" s="1"/>
  <c r="M315" i="8"/>
  <c r="K189" i="8"/>
  <c r="H311" i="8"/>
  <c r="AG73" i="15"/>
  <c r="AH73" i="15"/>
  <c r="AJ73" i="15" s="1"/>
  <c r="K112" i="8"/>
  <c r="R124" i="12"/>
  <c r="J165" i="8"/>
  <c r="V427" i="12"/>
  <c r="Z427" i="12" s="1"/>
  <c r="L468" i="8"/>
  <c r="U427" i="12"/>
  <c r="Y427" i="12" s="1"/>
  <c r="N468" i="8"/>
  <c r="O105" i="8"/>
  <c r="Q105" i="8"/>
  <c r="W64" i="12"/>
  <c r="AA64" i="12" s="1"/>
  <c r="X64" i="12"/>
  <c r="E465" i="8"/>
  <c r="N108" i="8"/>
  <c r="U67" i="12"/>
  <c r="Y67" i="12" s="1"/>
  <c r="V67" i="12"/>
  <c r="Z67" i="12" s="1"/>
  <c r="L108" i="8"/>
  <c r="U7" i="13"/>
  <c r="V7" i="13"/>
  <c r="Z7" i="13" s="1"/>
  <c r="S378" i="12"/>
  <c r="AC378" i="12" s="1"/>
  <c r="G419" i="8"/>
  <c r="T378" i="12"/>
  <c r="AD378" i="12" s="1"/>
  <c r="F419" i="8"/>
  <c r="AH104" i="3"/>
  <c r="AJ104" i="3" s="1"/>
  <c r="AG104" i="3"/>
  <c r="AI104" i="3" s="1"/>
  <c r="Q160" i="8"/>
  <c r="W119" i="12"/>
  <c r="AA119" i="12" s="1"/>
  <c r="O160" i="8"/>
  <c r="X119" i="12"/>
  <c r="AB119" i="12" s="1"/>
  <c r="AH43" i="14"/>
  <c r="AJ43" i="14" s="1"/>
  <c r="AG43" i="14"/>
  <c r="V198" i="12"/>
  <c r="Z198" i="12" s="1"/>
  <c r="U198" i="12"/>
  <c r="Y198" i="12" s="1"/>
  <c r="N239" i="8"/>
  <c r="L239" i="8"/>
  <c r="M52" i="8"/>
  <c r="R96" i="3"/>
  <c r="X7" i="13"/>
  <c r="AB7" i="13" s="1"/>
  <c r="W7" i="13"/>
  <c r="R339" i="8"/>
  <c r="AH298" i="12"/>
  <c r="AJ298" i="12" s="1"/>
  <c r="AG298" i="12"/>
  <c r="AI298" i="12" s="1"/>
  <c r="E384" i="8"/>
  <c r="R472" i="12"/>
  <c r="J513" i="8"/>
  <c r="AH319" i="12"/>
  <c r="AJ319" i="12" s="1"/>
  <c r="R360" i="8"/>
  <c r="AG319" i="12"/>
  <c r="AL10" i="16"/>
  <c r="AN10" i="16" s="1"/>
  <c r="AK10" i="16"/>
  <c r="AM10" i="16" s="1"/>
  <c r="U59" i="3"/>
  <c r="Y59" i="3" s="1"/>
  <c r="V59" i="3"/>
  <c r="Z59" i="3" s="1"/>
  <c r="X15" i="14"/>
  <c r="AB15" i="14" s="1"/>
  <c r="W15" i="14"/>
  <c r="L73" i="8"/>
  <c r="N73" i="8"/>
  <c r="U32" i="12"/>
  <c r="Y32" i="12" s="1"/>
  <c r="V32" i="12"/>
  <c r="Z32" i="12" s="1"/>
  <c r="D62" i="8"/>
  <c r="R150" i="12"/>
  <c r="J191" i="8"/>
  <c r="U28" i="13"/>
  <c r="Y28" i="13" s="1"/>
  <c r="V28" i="13"/>
  <c r="Z28" i="13" s="1"/>
  <c r="P290" i="8"/>
  <c r="F162" i="8"/>
  <c r="G162" i="8"/>
  <c r="S121" i="12"/>
  <c r="AC121" i="12" s="1"/>
  <c r="T121" i="12"/>
  <c r="AD121" i="12" s="1"/>
  <c r="H347" i="8"/>
  <c r="W70" i="3"/>
  <c r="AA70" i="3" s="1"/>
  <c r="X70" i="3"/>
  <c r="AB70" i="3" s="1"/>
  <c r="U44" i="15"/>
  <c r="V44" i="15"/>
  <c r="Z44" i="15" s="1"/>
  <c r="H272" i="8"/>
  <c r="P302" i="8"/>
  <c r="E261" i="8"/>
  <c r="M181" i="8"/>
  <c r="R337" i="12"/>
  <c r="J378" i="8"/>
  <c r="R80" i="12"/>
  <c r="J121" i="8"/>
  <c r="P486" i="8"/>
  <c r="T63" i="3"/>
  <c r="AD63" i="3" s="1"/>
  <c r="S63" i="3"/>
  <c r="AC63" i="3" s="1"/>
  <c r="Q424" i="8"/>
  <c r="O424" i="8"/>
  <c r="X383" i="12"/>
  <c r="W383" i="12"/>
  <c r="AA383" i="12" s="1"/>
  <c r="P286" i="8"/>
  <c r="V11" i="14"/>
  <c r="Z11" i="14" s="1"/>
  <c r="U11" i="14"/>
  <c r="Y11" i="14" s="1"/>
  <c r="T411" i="12"/>
  <c r="AD411" i="12" s="1"/>
  <c r="G452" i="8"/>
  <c r="S411" i="12"/>
  <c r="F452" i="8"/>
  <c r="C511" i="8"/>
  <c r="M284" i="8"/>
  <c r="C107" i="8"/>
  <c r="C339" i="8"/>
  <c r="H280" i="8"/>
  <c r="I171" i="8"/>
  <c r="AL327" i="12"/>
  <c r="AN327" i="12" s="1"/>
  <c r="S368" i="8"/>
  <c r="AK327" i="12"/>
  <c r="AM327" i="12" s="1"/>
  <c r="M422" i="8"/>
  <c r="W18" i="13"/>
  <c r="AA18" i="13" s="1"/>
  <c r="X18" i="13"/>
  <c r="AB18" i="13" s="1"/>
  <c r="X31" i="13"/>
  <c r="W31" i="13"/>
  <c r="AA31" i="13" s="1"/>
  <c r="D261" i="8"/>
  <c r="G108" i="8"/>
  <c r="T67" i="12"/>
  <c r="AD67" i="12" s="1"/>
  <c r="S67" i="12"/>
  <c r="AC67" i="12" s="1"/>
  <c r="F108" i="8"/>
  <c r="V103" i="15"/>
  <c r="Z103" i="15" s="1"/>
  <c r="U103" i="15"/>
  <c r="Y103" i="15" s="1"/>
  <c r="I210" i="8"/>
  <c r="C326" i="8"/>
  <c r="T19" i="3"/>
  <c r="AD19" i="3" s="1"/>
  <c r="S19" i="3"/>
  <c r="C105" i="8"/>
  <c r="H150" i="8"/>
  <c r="D205" i="8"/>
  <c r="I61" i="8"/>
  <c r="H326" i="8"/>
  <c r="AG175" i="12"/>
  <c r="R216" i="8"/>
  <c r="AH175" i="12"/>
  <c r="AJ175" i="12" s="1"/>
  <c r="F460" i="8"/>
  <c r="S419" i="12"/>
  <c r="AC419" i="12" s="1"/>
  <c r="T419" i="12"/>
  <c r="AD419" i="12" s="1"/>
  <c r="G460" i="8"/>
  <c r="R187" i="12"/>
  <c r="J228" i="8"/>
  <c r="AH86" i="3"/>
  <c r="AJ86" i="3" s="1"/>
  <c r="AG86" i="3"/>
  <c r="S492" i="8"/>
  <c r="AK451" i="12"/>
  <c r="AM451" i="12" s="1"/>
  <c r="AL451" i="12"/>
  <c r="AN451" i="12" s="1"/>
  <c r="V248" i="12"/>
  <c r="Z248" i="12" s="1"/>
  <c r="N289" i="8"/>
  <c r="U248" i="12"/>
  <c r="Y248" i="12" s="1"/>
  <c r="L289" i="8"/>
  <c r="P478" i="8"/>
  <c r="M494" i="8"/>
  <c r="X99" i="15"/>
  <c r="AB99" i="15" s="1"/>
  <c r="W99" i="15"/>
  <c r="AA99" i="15" s="1"/>
  <c r="U293" i="12"/>
  <c r="Y293" i="12" s="1"/>
  <c r="L334" i="8"/>
  <c r="N334" i="8"/>
  <c r="V293" i="12"/>
  <c r="Z293" i="12" s="1"/>
  <c r="M163" i="8"/>
  <c r="W179" i="12"/>
  <c r="AA179" i="12" s="1"/>
  <c r="X179" i="12"/>
  <c r="O220" i="8"/>
  <c r="Q220" i="8"/>
  <c r="H447" i="8"/>
  <c r="I391" i="8"/>
  <c r="K390" i="8"/>
  <c r="F195" i="8"/>
  <c r="G195" i="8"/>
  <c r="S154" i="12"/>
  <c r="AC154" i="12" s="1"/>
  <c r="T154" i="12"/>
  <c r="AD154" i="12" s="1"/>
  <c r="D265" i="8"/>
  <c r="P63" i="8"/>
  <c r="M220" i="8"/>
  <c r="R102" i="3"/>
  <c r="AL17" i="3"/>
  <c r="AN17" i="3" s="1"/>
  <c r="AK17" i="3"/>
  <c r="AM17" i="3" s="1"/>
  <c r="R80" i="3"/>
  <c r="P191" i="8"/>
  <c r="S105" i="12"/>
  <c r="AC105" i="12" s="1"/>
  <c r="T105" i="12"/>
  <c r="AD105" i="12" s="1"/>
  <c r="G146" i="8"/>
  <c r="F146" i="8"/>
  <c r="K176" i="8"/>
  <c r="W71" i="15"/>
  <c r="AA71" i="15" s="1"/>
  <c r="X71" i="15"/>
  <c r="AB71" i="15" s="1"/>
  <c r="H50" i="8"/>
  <c r="C263" i="8"/>
  <c r="H394" i="8"/>
  <c r="X32" i="15"/>
  <c r="AB32" i="15" s="1"/>
  <c r="W32" i="15"/>
  <c r="AH461" i="12"/>
  <c r="AJ461" i="12" s="1"/>
  <c r="R502" i="8"/>
  <c r="AG461" i="12"/>
  <c r="AI461" i="12" s="1"/>
  <c r="E343" i="8"/>
  <c r="P406" i="8"/>
  <c r="H492" i="8"/>
  <c r="G141" i="8"/>
  <c r="S100" i="12"/>
  <c r="F141" i="8"/>
  <c r="T100" i="12"/>
  <c r="AD100" i="12" s="1"/>
  <c r="R19" i="14"/>
  <c r="S412" i="12"/>
  <c r="AC412" i="12" s="1"/>
  <c r="G453" i="8"/>
  <c r="F453" i="8"/>
  <c r="T412" i="12"/>
  <c r="AD412" i="12" s="1"/>
  <c r="W15" i="12"/>
  <c r="X15" i="12"/>
  <c r="AB15" i="12" s="1"/>
  <c r="Q56" i="8"/>
  <c r="O56" i="8"/>
  <c r="C291" i="8"/>
  <c r="R299" i="12"/>
  <c r="J340" i="8"/>
  <c r="C347" i="8"/>
  <c r="C345" i="8"/>
  <c r="R251" i="8"/>
  <c r="AG210" i="12"/>
  <c r="AI210" i="12" s="1"/>
  <c r="AH210" i="12"/>
  <c r="AJ210" i="12" s="1"/>
  <c r="AL12" i="3"/>
  <c r="AN12" i="3" s="1"/>
  <c r="AK12" i="3"/>
  <c r="AM12" i="3" s="1"/>
  <c r="V21" i="13"/>
  <c r="Z21" i="13" s="1"/>
  <c r="U21" i="13"/>
  <c r="Y21" i="13" s="1"/>
  <c r="P50" i="8"/>
  <c r="H526" i="8"/>
  <c r="P323" i="8"/>
  <c r="M397" i="8"/>
  <c r="AG270" i="12"/>
  <c r="R311" i="8"/>
  <c r="AH270" i="12"/>
  <c r="AJ270" i="12" s="1"/>
  <c r="W52" i="3"/>
  <c r="AA52" i="3" s="1"/>
  <c r="X52" i="3"/>
  <c r="AB52" i="3" s="1"/>
  <c r="R12" i="3"/>
  <c r="T215" i="12"/>
  <c r="AD215" i="12" s="1"/>
  <c r="F256" i="8"/>
  <c r="S215" i="12"/>
  <c r="G256" i="8"/>
  <c r="R497" i="8"/>
  <c r="AH456" i="12"/>
  <c r="AJ456" i="12" s="1"/>
  <c r="AG456" i="12"/>
  <c r="AI456" i="12" s="1"/>
  <c r="W56" i="15"/>
  <c r="X56" i="15"/>
  <c r="AB56" i="15" s="1"/>
  <c r="R451" i="12"/>
  <c r="J492" i="8"/>
  <c r="K281" i="8"/>
  <c r="I385" i="8"/>
  <c r="M446" i="8"/>
  <c r="R194" i="8"/>
  <c r="AH153" i="12"/>
  <c r="AJ153" i="12" s="1"/>
  <c r="AG153" i="12"/>
  <c r="AI153" i="12" s="1"/>
  <c r="E239" i="8"/>
  <c r="AL65" i="12"/>
  <c r="AN65" i="12" s="1"/>
  <c r="S106" i="8"/>
  <c r="AK65" i="12"/>
  <c r="AM65" i="12" s="1"/>
  <c r="AH206" i="12"/>
  <c r="AJ206" i="12" s="1"/>
  <c r="AG206" i="12"/>
  <c r="AI206" i="12" s="1"/>
  <c r="R247" i="8"/>
  <c r="AL351" i="12"/>
  <c r="AN351" i="12" s="1"/>
  <c r="AK351" i="12"/>
  <c r="AM351" i="12" s="1"/>
  <c r="S392" i="8"/>
  <c r="P58" i="8"/>
  <c r="AL394" i="12"/>
  <c r="AN394" i="12" s="1"/>
  <c r="S435" i="8"/>
  <c r="AK394" i="12"/>
  <c r="AM394" i="12" s="1"/>
  <c r="T15" i="3"/>
  <c r="AD15" i="3" s="1"/>
  <c r="S15" i="3"/>
  <c r="AC15" i="3" s="1"/>
  <c r="R467" i="12"/>
  <c r="J508" i="8"/>
  <c r="V100" i="3"/>
  <c r="Z100" i="3" s="1"/>
  <c r="U100" i="3"/>
  <c r="Y100" i="3" s="1"/>
  <c r="P337" i="8"/>
  <c r="V14" i="13"/>
  <c r="Z14" i="13" s="1"/>
  <c r="U14" i="13"/>
  <c r="Y14" i="13" s="1"/>
  <c r="X37" i="12"/>
  <c r="AB37" i="12" s="1"/>
  <c r="Q78" i="8"/>
  <c r="W37" i="12"/>
  <c r="AA37" i="12" s="1"/>
  <c r="O78" i="8"/>
  <c r="K276" i="8"/>
  <c r="D129" i="8"/>
  <c r="T45" i="14"/>
  <c r="AD45" i="14" s="1"/>
  <c r="S45" i="14"/>
  <c r="C265" i="8"/>
  <c r="AK96" i="3"/>
  <c r="AM96" i="3" s="1"/>
  <c r="AL96" i="3"/>
  <c r="F202" i="8"/>
  <c r="G202" i="8"/>
  <c r="S161" i="12"/>
  <c r="AC161" i="12" s="1"/>
  <c r="T161" i="12"/>
  <c r="AD161" i="12" s="1"/>
  <c r="AL11" i="12"/>
  <c r="AN11" i="12" s="1"/>
  <c r="AK11" i="12"/>
  <c r="AM11" i="12" s="1"/>
  <c r="S52" i="8"/>
  <c r="M415" i="8"/>
  <c r="T198" i="12"/>
  <c r="AD198" i="12" s="1"/>
  <c r="G239" i="8"/>
  <c r="S198" i="12"/>
  <c r="AC198" i="12" s="1"/>
  <c r="F239" i="8"/>
  <c r="N456" i="8"/>
  <c r="L456" i="8"/>
  <c r="U415" i="12"/>
  <c r="Y415" i="12" s="1"/>
  <c r="V415" i="12"/>
  <c r="Z415" i="12" s="1"/>
  <c r="F172" i="8"/>
  <c r="S131" i="12"/>
  <c r="AC131" i="12" s="1"/>
  <c r="G172" i="8"/>
  <c r="T131" i="12"/>
  <c r="AD131" i="12" s="1"/>
  <c r="S32" i="13"/>
  <c r="AC32" i="13" s="1"/>
  <c r="T32" i="13"/>
  <c r="AD32" i="13" s="1"/>
  <c r="AL511" i="12"/>
  <c r="AN511" i="12" s="1"/>
  <c r="AK511" i="12"/>
  <c r="AM511" i="12" s="1"/>
  <c r="S552" i="8"/>
  <c r="H299" i="8"/>
  <c r="AG391" i="12"/>
  <c r="AI391" i="12" s="1"/>
  <c r="R432" i="8"/>
  <c r="AH391" i="12"/>
  <c r="AJ391" i="12" s="1"/>
  <c r="D477" i="8"/>
  <c r="H361" i="8"/>
  <c r="I435" i="8"/>
  <c r="K433" i="8"/>
  <c r="H250" i="8"/>
  <c r="M244" i="8"/>
  <c r="C342" i="8"/>
  <c r="E133" i="8"/>
  <c r="O328" i="8"/>
  <c r="W287" i="12"/>
  <c r="AA287" i="12" s="1"/>
  <c r="Q328" i="8"/>
  <c r="X287" i="12"/>
  <c r="J388" i="8"/>
  <c r="R347" i="12"/>
  <c r="AL331" i="12"/>
  <c r="AN331" i="12" s="1"/>
  <c r="AK331" i="12"/>
  <c r="S372" i="8"/>
  <c r="U17" i="14"/>
  <c r="Y17" i="14" s="1"/>
  <c r="V17" i="14"/>
  <c r="Z17" i="14" s="1"/>
  <c r="P188" i="8"/>
  <c r="P174" i="8"/>
  <c r="C398" i="8"/>
  <c r="J205" i="8"/>
  <c r="R164" i="12"/>
  <c r="K443" i="8"/>
  <c r="AH227" i="12"/>
  <c r="AJ227" i="12" s="1"/>
  <c r="AG227" i="12"/>
  <c r="R268" i="8"/>
  <c r="Q100" i="8"/>
  <c r="W59" i="12"/>
  <c r="AA59" i="12" s="1"/>
  <c r="X59" i="12"/>
  <c r="O100" i="8"/>
  <c r="S51" i="3"/>
  <c r="AC51" i="3" s="1"/>
  <c r="T51" i="3"/>
  <c r="AD51" i="3" s="1"/>
  <c r="U453" i="12"/>
  <c r="Y453" i="12" s="1"/>
  <c r="L494" i="8"/>
  <c r="N494" i="8"/>
  <c r="V453" i="12"/>
  <c r="Z453" i="12" s="1"/>
  <c r="P353" i="8"/>
  <c r="AH159" i="12"/>
  <c r="AJ159" i="12" s="1"/>
  <c r="AG159" i="12"/>
  <c r="AI159" i="12" s="1"/>
  <c r="R200" i="8"/>
  <c r="W40" i="12"/>
  <c r="O81" i="8"/>
  <c r="X40" i="12"/>
  <c r="AB40" i="12" s="1"/>
  <c r="Q81" i="8"/>
  <c r="D550" i="8"/>
  <c r="L117" i="8"/>
  <c r="N117" i="8"/>
  <c r="U76" i="12"/>
  <c r="Y76" i="12" s="1"/>
  <c r="V76" i="12"/>
  <c r="Z76" i="12" s="1"/>
  <c r="D130" i="8"/>
  <c r="C495" i="8"/>
  <c r="S176" i="8"/>
  <c r="AL135" i="12"/>
  <c r="AN135" i="12" s="1"/>
  <c r="AK135" i="12"/>
  <c r="AM135" i="12" s="1"/>
  <c r="T185" i="12"/>
  <c r="AD185" i="12" s="1"/>
  <c r="F226" i="8"/>
  <c r="G226" i="8"/>
  <c r="S185" i="12"/>
  <c r="K255" i="8"/>
  <c r="AK47" i="15"/>
  <c r="AM47" i="15" s="1"/>
  <c r="AL47" i="15"/>
  <c r="AN47" i="15" s="1"/>
  <c r="X40" i="14"/>
  <c r="W40" i="14"/>
  <c r="AA40" i="14" s="1"/>
  <c r="H120" i="8"/>
  <c r="N322" i="8"/>
  <c r="L322" i="8"/>
  <c r="V281" i="12"/>
  <c r="Z281" i="12" s="1"/>
  <c r="U281" i="12"/>
  <c r="Y281" i="12" s="1"/>
  <c r="V19" i="14"/>
  <c r="Z19" i="14" s="1"/>
  <c r="U19" i="14"/>
  <c r="Y19" i="14" s="1"/>
  <c r="S366" i="12"/>
  <c r="AC366" i="12" s="1"/>
  <c r="G407" i="8"/>
  <c r="F407" i="8"/>
  <c r="T366" i="12"/>
  <c r="AD366" i="12" s="1"/>
  <c r="W46" i="15"/>
  <c r="AA46" i="15" s="1"/>
  <c r="X46" i="15"/>
  <c r="AB46" i="15" s="1"/>
  <c r="U47" i="3"/>
  <c r="Y47" i="3" s="1"/>
  <c r="V47" i="3"/>
  <c r="Z47" i="3" s="1"/>
  <c r="E388" i="8"/>
  <c r="D84" i="8"/>
  <c r="E323" i="8"/>
  <c r="E221" i="8"/>
  <c r="S281" i="8"/>
  <c r="AL240" i="12"/>
  <c r="AN240" i="12" s="1"/>
  <c r="AK240" i="12"/>
  <c r="AM240" i="12" s="1"/>
  <c r="T304" i="12"/>
  <c r="AD304" i="12" s="1"/>
  <c r="F345" i="8"/>
  <c r="S304" i="12"/>
  <c r="G345" i="8"/>
  <c r="P161" i="8"/>
  <c r="AG21" i="13"/>
  <c r="AI21" i="13" s="1"/>
  <c r="AH21" i="13"/>
  <c r="AJ21" i="13" s="1"/>
  <c r="D121" i="8"/>
  <c r="AK399" i="12"/>
  <c r="AM399" i="12" s="1"/>
  <c r="S440" i="8"/>
  <c r="AL399" i="12"/>
  <c r="AN399" i="12" s="1"/>
  <c r="N124" i="8"/>
  <c r="U83" i="12"/>
  <c r="Y83" i="12" s="1"/>
  <c r="L124" i="8"/>
  <c r="V83" i="12"/>
  <c r="Z83" i="12" s="1"/>
  <c r="M248" i="8"/>
  <c r="E126" i="8"/>
  <c r="L366" i="8"/>
  <c r="N366" i="8"/>
  <c r="V325" i="12"/>
  <c r="Z325" i="12" s="1"/>
  <c r="U325" i="12"/>
  <c r="Y325" i="12" s="1"/>
  <c r="R52" i="12"/>
  <c r="J93" i="8"/>
  <c r="AG242" i="12"/>
  <c r="AI242" i="12" s="1"/>
  <c r="AH242" i="12"/>
  <c r="AJ242" i="12" s="1"/>
  <c r="R283" i="8"/>
  <c r="C219" i="8"/>
  <c r="P173" i="8"/>
  <c r="K175" i="8"/>
  <c r="M267" i="8"/>
  <c r="V26" i="12"/>
  <c r="Z26" i="12" s="1"/>
  <c r="L67" i="8"/>
  <c r="N67" i="8"/>
  <c r="U26" i="12"/>
  <c r="Y26" i="12" s="1"/>
  <c r="I247" i="8"/>
  <c r="I160" i="8"/>
  <c r="T21" i="15"/>
  <c r="AD21" i="15" s="1"/>
  <c r="S21" i="15"/>
  <c r="AC21" i="15" s="1"/>
  <c r="J462" i="8"/>
  <c r="R421" i="12"/>
  <c r="D361" i="8"/>
  <c r="R478" i="12"/>
  <c r="J519" i="8"/>
  <c r="F184" i="8"/>
  <c r="G184" i="8"/>
  <c r="T143" i="12"/>
  <c r="AD143" i="12" s="1"/>
  <c r="S143" i="12"/>
  <c r="X25" i="16"/>
  <c r="AB25" i="16" s="1"/>
  <c r="W25" i="16"/>
  <c r="AA25" i="16" s="1"/>
  <c r="U49" i="12"/>
  <c r="Y49" i="12" s="1"/>
  <c r="N90" i="8"/>
  <c r="L90" i="8"/>
  <c r="V49" i="12"/>
  <c r="Z49" i="12" s="1"/>
  <c r="X69" i="3"/>
  <c r="AB69" i="3" s="1"/>
  <c r="W69" i="3"/>
  <c r="AA69" i="3" s="1"/>
  <c r="J277" i="8"/>
  <c r="R236" i="12"/>
  <c r="L94" i="8"/>
  <c r="V53" i="12"/>
  <c r="Z53" i="12" s="1"/>
  <c r="N94" i="8"/>
  <c r="U53" i="12"/>
  <c r="Y53" i="12" s="1"/>
  <c r="C487" i="8"/>
  <c r="R366" i="12"/>
  <c r="J407" i="8"/>
  <c r="AH158" i="12"/>
  <c r="AJ158" i="12" s="1"/>
  <c r="R199" i="8"/>
  <c r="AG158" i="12"/>
  <c r="AI158" i="12" s="1"/>
  <c r="I353" i="8"/>
  <c r="S83" i="8"/>
  <c r="AL42" i="12"/>
  <c r="AN42" i="12" s="1"/>
  <c r="AK42" i="12"/>
  <c r="AM42" i="12" s="1"/>
  <c r="AH495" i="12"/>
  <c r="AJ495" i="12" s="1"/>
  <c r="R536" i="8"/>
  <c r="AG495" i="12"/>
  <c r="L537" i="8"/>
  <c r="U496" i="12"/>
  <c r="Y496" i="12" s="1"/>
  <c r="V496" i="12"/>
  <c r="Z496" i="12" s="1"/>
  <c r="N537" i="8"/>
  <c r="I55" i="8"/>
  <c r="M542" i="8"/>
  <c r="H179" i="8"/>
  <c r="AG25" i="14"/>
  <c r="AH25" i="14"/>
  <c r="AJ25" i="14" s="1"/>
  <c r="J507" i="8"/>
  <c r="R466" i="12"/>
  <c r="AH316" i="12"/>
  <c r="AJ316" i="12" s="1"/>
  <c r="R357" i="8"/>
  <c r="AG316" i="12"/>
  <c r="AI316" i="12" s="1"/>
  <c r="U24" i="14"/>
  <c r="Y24" i="14" s="1"/>
  <c r="V24" i="14"/>
  <c r="Z24" i="14" s="1"/>
  <c r="E48" i="8"/>
  <c r="AL26" i="14"/>
  <c r="AN26" i="14" s="1"/>
  <c r="AK26" i="14"/>
  <c r="AM26" i="14" s="1"/>
  <c r="D198" i="8"/>
  <c r="AH7" i="14"/>
  <c r="AJ7" i="14" s="1"/>
  <c r="AG7" i="14"/>
  <c r="D254" i="8"/>
  <c r="O141" i="8"/>
  <c r="W100" i="12"/>
  <c r="AA100" i="12" s="1"/>
  <c r="Q141" i="8"/>
  <c r="X100" i="12"/>
  <c r="AB100" i="12" s="1"/>
  <c r="E482" i="8"/>
  <c r="E53" i="8"/>
  <c r="S531" i="8"/>
  <c r="AL490" i="12"/>
  <c r="AN490" i="12" s="1"/>
  <c r="AK490" i="12"/>
  <c r="AM490" i="12" s="1"/>
  <c r="AH99" i="3"/>
  <c r="AJ99" i="3" s="1"/>
  <c r="AG99" i="3"/>
  <c r="P155" i="8"/>
  <c r="G133" i="8"/>
  <c r="S92" i="12"/>
  <c r="AC92" i="12" s="1"/>
  <c r="T92" i="12"/>
  <c r="AD92" i="12" s="1"/>
  <c r="F133" i="8"/>
  <c r="C85" i="8"/>
  <c r="M83" i="8"/>
  <c r="U90" i="12"/>
  <c r="Y90" i="12" s="1"/>
  <c r="L131" i="8"/>
  <c r="V90" i="12"/>
  <c r="Z90" i="12" s="1"/>
  <c r="N131" i="8"/>
  <c r="K379" i="8"/>
  <c r="AH453" i="12"/>
  <c r="AJ453" i="12" s="1"/>
  <c r="AG453" i="12"/>
  <c r="R494" i="8"/>
  <c r="J536" i="8"/>
  <c r="R495" i="12"/>
  <c r="M351" i="8"/>
  <c r="L59" i="8"/>
  <c r="N59" i="8"/>
  <c r="V18" i="12"/>
  <c r="Z18" i="12" s="1"/>
  <c r="U18" i="12"/>
  <c r="I261" i="8"/>
  <c r="S77" i="8"/>
  <c r="AL36" i="12"/>
  <c r="AN36" i="12" s="1"/>
  <c r="AK36" i="12"/>
  <c r="AM36" i="12" s="1"/>
  <c r="R42" i="12"/>
  <c r="J83" i="8"/>
  <c r="S371" i="12"/>
  <c r="AC371" i="12" s="1"/>
  <c r="T371" i="12"/>
  <c r="AD371" i="12" s="1"/>
  <c r="G412" i="8"/>
  <c r="F412" i="8"/>
  <c r="G394" i="8"/>
  <c r="T353" i="12"/>
  <c r="AD353" i="12" s="1"/>
  <c r="S353" i="12"/>
  <c r="F394" i="8"/>
  <c r="AK22" i="16"/>
  <c r="AM22" i="16" s="1"/>
  <c r="AL22" i="16"/>
  <c r="AN22" i="16" s="1"/>
  <c r="P157" i="8"/>
  <c r="T464" i="12"/>
  <c r="AD464" i="12" s="1"/>
  <c r="F505" i="8"/>
  <c r="S464" i="12"/>
  <c r="AC464" i="12" s="1"/>
  <c r="G505" i="8"/>
  <c r="I71" i="8"/>
  <c r="D56" i="8"/>
  <c r="M534" i="8"/>
  <c r="H146" i="8"/>
  <c r="E105" i="8"/>
  <c r="U27" i="14"/>
  <c r="Y27" i="14" s="1"/>
  <c r="V27" i="14"/>
  <c r="Z27" i="14" s="1"/>
  <c r="E288" i="8"/>
  <c r="X25" i="14"/>
  <c r="AB25" i="14" s="1"/>
  <c r="W25" i="14"/>
  <c r="I125" i="8"/>
  <c r="O462" i="8"/>
  <c r="W421" i="12"/>
  <c r="AA421" i="12" s="1"/>
  <c r="X421" i="12"/>
  <c r="AB421" i="12" s="1"/>
  <c r="Q462" i="8"/>
  <c r="P121" i="8"/>
  <c r="C190" i="8"/>
  <c r="K505" i="8"/>
  <c r="D547" i="8"/>
  <c r="C238" i="8"/>
  <c r="R227" i="12"/>
  <c r="J268" i="8"/>
  <c r="M48" i="8"/>
  <c r="W43" i="15"/>
  <c r="X43" i="15"/>
  <c r="AB43" i="15" s="1"/>
  <c r="K152" i="8"/>
  <c r="I68" i="8"/>
  <c r="H497" i="8"/>
  <c r="AG58" i="12"/>
  <c r="AH58" i="12"/>
  <c r="AJ58" i="12" s="1"/>
  <c r="R99" i="8"/>
  <c r="T64" i="15"/>
  <c r="AD64" i="15" s="1"/>
  <c r="S64" i="15"/>
  <c r="C282" i="8"/>
  <c r="H180" i="8"/>
  <c r="I298" i="8"/>
  <c r="G521" i="8"/>
  <c r="T480" i="12"/>
  <c r="AD480" i="12" s="1"/>
  <c r="F521" i="8"/>
  <c r="S480" i="12"/>
  <c r="AC480" i="12" s="1"/>
  <c r="G421" i="8"/>
  <c r="S380" i="12"/>
  <c r="AC380" i="12" s="1"/>
  <c r="F421" i="8"/>
  <c r="T380" i="12"/>
  <c r="AD380" i="12" s="1"/>
  <c r="E525" i="8"/>
  <c r="K466" i="8"/>
  <c r="R63" i="15"/>
  <c r="T408" i="12"/>
  <c r="AD408" i="12" s="1"/>
  <c r="G449" i="8"/>
  <c r="F449" i="8"/>
  <c r="S408" i="12"/>
  <c r="AC408" i="12" s="1"/>
  <c r="S17" i="16"/>
  <c r="AC17" i="16" s="1"/>
  <c r="T17" i="16"/>
  <c r="AD17" i="16" s="1"/>
  <c r="D441" i="8"/>
  <c r="V99" i="3"/>
  <c r="Z99" i="3" s="1"/>
  <c r="U99" i="3"/>
  <c r="R209" i="12"/>
  <c r="J250" i="8"/>
  <c r="I139" i="8"/>
  <c r="V9" i="12"/>
  <c r="Z9" i="12" s="1"/>
  <c r="N50" i="8"/>
  <c r="L50" i="8"/>
  <c r="U9" i="12"/>
  <c r="Y9" i="12" s="1"/>
  <c r="AL388" i="12"/>
  <c r="AN388" i="12" s="1"/>
  <c r="S429" i="8"/>
  <c r="AK388" i="12"/>
  <c r="AM388" i="12" s="1"/>
  <c r="AL16" i="13"/>
  <c r="AN16" i="13" s="1"/>
  <c r="AK16" i="13"/>
  <c r="AM16" i="13" s="1"/>
  <c r="S271" i="12"/>
  <c r="AC271" i="12" s="1"/>
  <c r="F312" i="8"/>
  <c r="G312" i="8"/>
  <c r="T271" i="12"/>
  <c r="AD271" i="12" s="1"/>
  <c r="P472" i="8"/>
  <c r="W98" i="15"/>
  <c r="X98" i="15"/>
  <c r="AB98" i="15" s="1"/>
  <c r="J73" i="8"/>
  <c r="R32" i="12"/>
  <c r="E347" i="8"/>
  <c r="X124" i="12"/>
  <c r="AB124" i="12" s="1"/>
  <c r="W124" i="12"/>
  <c r="AA124" i="12" s="1"/>
  <c r="O165" i="8"/>
  <c r="Q165" i="8"/>
  <c r="J495" i="8"/>
  <c r="R454" i="12"/>
  <c r="X14" i="16"/>
  <c r="W14" i="16"/>
  <c r="AA14" i="16" s="1"/>
  <c r="H400" i="8"/>
  <c r="M517" i="8"/>
  <c r="R435" i="12"/>
  <c r="J476" i="8"/>
  <c r="R295" i="8"/>
  <c r="AH254" i="12"/>
  <c r="AJ254" i="12" s="1"/>
  <c r="AG254" i="12"/>
  <c r="AI254" i="12" s="1"/>
  <c r="P312" i="8"/>
  <c r="R111" i="12"/>
  <c r="J152" i="8"/>
  <c r="X11" i="15"/>
  <c r="W11" i="15"/>
  <c r="AA11" i="15" s="1"/>
  <c r="H72" i="8"/>
  <c r="AG467" i="12"/>
  <c r="R508" i="8"/>
  <c r="AH467" i="12"/>
  <c r="AJ467" i="12" s="1"/>
  <c r="J399" i="8"/>
  <c r="R358" i="12"/>
  <c r="P87" i="8"/>
  <c r="H159" i="8"/>
  <c r="W213" i="12"/>
  <c r="AA213" i="12" s="1"/>
  <c r="O254" i="8"/>
  <c r="X213" i="12"/>
  <c r="Q254" i="8"/>
  <c r="P345" i="8"/>
  <c r="E515" i="8"/>
  <c r="P53" i="8"/>
  <c r="E289" i="8"/>
  <c r="C243" i="8"/>
  <c r="AH129" i="12"/>
  <c r="AJ129" i="12" s="1"/>
  <c r="R170" i="8"/>
  <c r="AG129" i="12"/>
  <c r="AI129" i="12" s="1"/>
  <c r="S96" i="12"/>
  <c r="F137" i="8"/>
  <c r="G137" i="8"/>
  <c r="T96" i="12"/>
  <c r="AD96" i="12" s="1"/>
  <c r="O441" i="8"/>
  <c r="X400" i="12"/>
  <c r="AB400" i="12" s="1"/>
  <c r="Q441" i="8"/>
  <c r="W400" i="12"/>
  <c r="K103" i="8"/>
  <c r="E452" i="8"/>
  <c r="E117" i="8"/>
  <c r="AH231" i="12"/>
  <c r="AJ231" i="12" s="1"/>
  <c r="R272" i="8"/>
  <c r="AG231" i="12"/>
  <c r="N303" i="8"/>
  <c r="U262" i="12"/>
  <c r="L303" i="8"/>
  <c r="V262" i="12"/>
  <c r="Z262" i="12" s="1"/>
  <c r="J472" i="8"/>
  <c r="R431" i="12"/>
  <c r="AL329" i="12"/>
  <c r="AN329" i="12" s="1"/>
  <c r="AK329" i="12"/>
  <c r="AM329" i="12" s="1"/>
  <c r="S370" i="8"/>
  <c r="AG67" i="15"/>
  <c r="AI67" i="15" s="1"/>
  <c r="AH67" i="15"/>
  <c r="AJ67" i="15" s="1"/>
  <c r="U201" i="12"/>
  <c r="Y201" i="12" s="1"/>
  <c r="N242" i="8"/>
  <c r="L242" i="8"/>
  <c r="V201" i="12"/>
  <c r="Z201" i="12" s="1"/>
  <c r="S442" i="8"/>
  <c r="AL401" i="12"/>
  <c r="AN401" i="12" s="1"/>
  <c r="AK401" i="12"/>
  <c r="AM401" i="12" s="1"/>
  <c r="G364" i="8"/>
  <c r="F364" i="8"/>
  <c r="S323" i="12"/>
  <c r="AC323" i="12" s="1"/>
  <c r="T323" i="12"/>
  <c r="AD323" i="12" s="1"/>
  <c r="K230" i="8"/>
  <c r="AK410" i="12"/>
  <c r="AM410" i="12" s="1"/>
  <c r="S451" i="8"/>
  <c r="AL410" i="12"/>
  <c r="AN410" i="12" s="1"/>
  <c r="E370" i="8"/>
  <c r="AH48" i="3"/>
  <c r="AJ48" i="3" s="1"/>
  <c r="AG48" i="3"/>
  <c r="AI48" i="3" s="1"/>
  <c r="W445" i="12"/>
  <c r="AA445" i="12" s="1"/>
  <c r="O486" i="8"/>
  <c r="X445" i="12"/>
  <c r="Q486" i="8"/>
  <c r="R17" i="14"/>
  <c r="P334" i="8"/>
  <c r="AG476" i="12"/>
  <c r="R517" i="8"/>
  <c r="AH476" i="12"/>
  <c r="AJ476" i="12" s="1"/>
  <c r="I470" i="8"/>
  <c r="I181" i="8"/>
  <c r="E115" i="8"/>
  <c r="E74" i="8"/>
  <c r="W66" i="15"/>
  <c r="X66" i="15"/>
  <c r="AB66" i="15" s="1"/>
  <c r="AK90" i="15"/>
  <c r="AM90" i="15" s="1"/>
  <c r="AL90" i="15"/>
  <c r="AN90" i="15" s="1"/>
  <c r="R32" i="14"/>
  <c r="D259" i="8"/>
  <c r="AL161" i="12"/>
  <c r="AN161" i="12" s="1"/>
  <c r="S202" i="8"/>
  <c r="AK161" i="12"/>
  <c r="AM161" i="12" s="1"/>
  <c r="D284" i="8"/>
  <c r="K423" i="8"/>
  <c r="D507" i="8"/>
  <c r="T92" i="15"/>
  <c r="AD92" i="15" s="1"/>
  <c r="S92" i="15"/>
  <c r="C381" i="8"/>
  <c r="M308" i="8"/>
  <c r="P285" i="8"/>
  <c r="I305" i="8"/>
  <c r="K430" i="8"/>
  <c r="AL96" i="12"/>
  <c r="AN96" i="12" s="1"/>
  <c r="AK96" i="12"/>
  <c r="AM96" i="12" s="1"/>
  <c r="S137" i="8"/>
  <c r="K274" i="8"/>
  <c r="P132" i="8"/>
  <c r="V31" i="14"/>
  <c r="Z31" i="14" s="1"/>
  <c r="U31" i="14"/>
  <c r="W144" i="12"/>
  <c r="X144" i="12"/>
  <c r="AB144" i="12" s="1"/>
  <c r="O185" i="8"/>
  <c r="Q185" i="8"/>
  <c r="H524" i="8"/>
  <c r="P76" i="8"/>
  <c r="L435" i="8"/>
  <c r="N435" i="8"/>
  <c r="V394" i="12"/>
  <c r="Z394" i="12" s="1"/>
  <c r="U394" i="12"/>
  <c r="P408" i="8"/>
  <c r="Q374" i="8"/>
  <c r="W333" i="12"/>
  <c r="AA333" i="12" s="1"/>
  <c r="O374" i="8"/>
  <c r="X333" i="12"/>
  <c r="S257" i="12"/>
  <c r="F298" i="8"/>
  <c r="G298" i="8"/>
  <c r="T257" i="12"/>
  <c r="AD257" i="12" s="1"/>
  <c r="AK81" i="3"/>
  <c r="AM81" i="3" s="1"/>
  <c r="AL81" i="3"/>
  <c r="AN81" i="3" s="1"/>
  <c r="D310" i="8"/>
  <c r="E481" i="8"/>
  <c r="M101" i="8"/>
  <c r="N368" i="8"/>
  <c r="U327" i="12"/>
  <c r="Y327" i="12" s="1"/>
  <c r="L368" i="8"/>
  <c r="V327" i="12"/>
  <c r="Z327" i="12" s="1"/>
  <c r="F322" i="8"/>
  <c r="G322" i="8"/>
  <c r="S281" i="12"/>
  <c r="T281" i="12"/>
  <c r="AD281" i="12" s="1"/>
  <c r="R303" i="8"/>
  <c r="AH262" i="12"/>
  <c r="AJ262" i="12" s="1"/>
  <c r="AG262" i="12"/>
  <c r="AI262" i="12" s="1"/>
  <c r="H541" i="8"/>
  <c r="AH103" i="15"/>
  <c r="AJ103" i="15" s="1"/>
  <c r="AG103" i="15"/>
  <c r="V34" i="14"/>
  <c r="Z34" i="14" s="1"/>
  <c r="U34" i="14"/>
  <c r="Y34" i="14" s="1"/>
  <c r="D413" i="8"/>
  <c r="U93" i="15"/>
  <c r="Y93" i="15" s="1"/>
  <c r="V93" i="15"/>
  <c r="Z93" i="15" s="1"/>
  <c r="P425" i="8"/>
  <c r="K286" i="8"/>
  <c r="H71" i="8"/>
  <c r="E255" i="8"/>
  <c r="H137" i="8"/>
  <c r="R24" i="16"/>
  <c r="T101" i="15"/>
  <c r="AD101" i="15" s="1"/>
  <c r="S101" i="15"/>
  <c r="H374" i="8"/>
  <c r="I378" i="8"/>
  <c r="D468" i="8"/>
  <c r="U252" i="12"/>
  <c r="Y252" i="12" s="1"/>
  <c r="L293" i="8"/>
  <c r="N293" i="8"/>
  <c r="V252" i="12"/>
  <c r="Z252" i="12" s="1"/>
  <c r="S347" i="8"/>
  <c r="AK306" i="12"/>
  <c r="AM306" i="12" s="1"/>
  <c r="AL306" i="12"/>
  <c r="AN306" i="12" s="1"/>
  <c r="D456" i="8"/>
  <c r="W237" i="12"/>
  <c r="X237" i="12"/>
  <c r="AB237" i="12" s="1"/>
  <c r="O278" i="8"/>
  <c r="Q278" i="8"/>
  <c r="AL361" i="12"/>
  <c r="AN361" i="12" s="1"/>
  <c r="S402" i="8"/>
  <c r="AK361" i="12"/>
  <c r="AM361" i="12" s="1"/>
  <c r="T71" i="3"/>
  <c r="AD71" i="3" s="1"/>
  <c r="S71" i="3"/>
  <c r="D473" i="8"/>
  <c r="C390" i="8"/>
  <c r="P466" i="8"/>
  <c r="I110" i="8"/>
  <c r="R55" i="8"/>
  <c r="AG14" i="12"/>
  <c r="AI14" i="12" s="1"/>
  <c r="AH14" i="12"/>
  <c r="AJ14" i="12" s="1"/>
  <c r="M439" i="8"/>
  <c r="E508" i="8"/>
  <c r="S138" i="12"/>
  <c r="T138" i="12"/>
  <c r="AD138" i="12" s="1"/>
  <c r="F179" i="8"/>
  <c r="G179" i="8"/>
  <c r="R63" i="12"/>
  <c r="J104" i="8"/>
  <c r="C209" i="8"/>
  <c r="K457" i="8"/>
  <c r="E138" i="8"/>
  <c r="AL45" i="15"/>
  <c r="AN45" i="15" s="1"/>
  <c r="AK45" i="15"/>
  <c r="AM45" i="15" s="1"/>
  <c r="AK43" i="15"/>
  <c r="AM43" i="15" s="1"/>
  <c r="AL43" i="15"/>
  <c r="AN43" i="15" s="1"/>
  <c r="C399" i="8"/>
  <c r="M229" i="8"/>
  <c r="W39" i="14"/>
  <c r="AA39" i="14" s="1"/>
  <c r="X39" i="14"/>
  <c r="AK86" i="15"/>
  <c r="AM86" i="15" s="1"/>
  <c r="AL86" i="15"/>
  <c r="AN86" i="15" s="1"/>
  <c r="AG366" i="12"/>
  <c r="AH366" i="12"/>
  <c r="AJ366" i="12" s="1"/>
  <c r="R407" i="8"/>
  <c r="V44" i="14"/>
  <c r="Z44" i="14" s="1"/>
  <c r="U44" i="14"/>
  <c r="Y44" i="14" s="1"/>
  <c r="AK134" i="12"/>
  <c r="AM134" i="12" s="1"/>
  <c r="S175" i="8"/>
  <c r="AL134" i="12"/>
  <c r="AN134" i="12" s="1"/>
  <c r="M197" i="8"/>
  <c r="N265" i="8"/>
  <c r="U224" i="12"/>
  <c r="Y224" i="12" s="1"/>
  <c r="V224" i="12"/>
  <c r="Z224" i="12" s="1"/>
  <c r="L265" i="8"/>
  <c r="R548" i="8"/>
  <c r="AG507" i="12"/>
  <c r="AI507" i="12" s="1"/>
  <c r="AH507" i="12"/>
  <c r="AJ507" i="12" s="1"/>
  <c r="E242" i="8"/>
  <c r="G536" i="8"/>
  <c r="T495" i="12"/>
  <c r="AD495" i="12" s="1"/>
  <c r="F536" i="8"/>
  <c r="S495" i="12"/>
  <c r="D65" i="8"/>
  <c r="K414" i="8"/>
  <c r="X337" i="12"/>
  <c r="W337" i="12"/>
  <c r="AA337" i="12" s="1"/>
  <c r="Q378" i="8"/>
  <c r="O378" i="8"/>
  <c r="E184" i="8"/>
  <c r="R59" i="15"/>
  <c r="I288" i="8"/>
  <c r="AH410" i="12"/>
  <c r="AJ410" i="12" s="1"/>
  <c r="R451" i="8"/>
  <c r="AG410" i="12"/>
  <c r="AI410" i="12" s="1"/>
  <c r="C261" i="8"/>
  <c r="W12" i="16"/>
  <c r="X12" i="16"/>
  <c r="AB12" i="16" s="1"/>
  <c r="C374" i="8"/>
  <c r="W432" i="12"/>
  <c r="AA432" i="12" s="1"/>
  <c r="X432" i="12"/>
  <c r="AB432" i="12" s="1"/>
  <c r="O473" i="8"/>
  <c r="Q473" i="8"/>
  <c r="AH468" i="12"/>
  <c r="AJ468" i="12" s="1"/>
  <c r="AG468" i="12"/>
  <c r="R509" i="8"/>
  <c r="P216" i="8"/>
  <c r="C118" i="8"/>
  <c r="R16" i="14"/>
  <c r="R215" i="12"/>
  <c r="J256" i="8"/>
  <c r="H515" i="8"/>
  <c r="T48" i="15"/>
  <c r="AD48" i="15" s="1"/>
  <c r="S48" i="15"/>
  <c r="AC48" i="15" s="1"/>
  <c r="K150" i="8"/>
  <c r="E103" i="8"/>
  <c r="I175" i="8"/>
  <c r="U91" i="3"/>
  <c r="Y91" i="3" s="1"/>
  <c r="V91" i="3"/>
  <c r="Z91" i="3" s="1"/>
  <c r="R41" i="15"/>
  <c r="D528" i="8"/>
  <c r="K137" i="8"/>
  <c r="P52" i="8"/>
  <c r="X12" i="13"/>
  <c r="W12" i="13"/>
  <c r="AA12" i="13" s="1"/>
  <c r="V387" i="12"/>
  <c r="Z387" i="12" s="1"/>
  <c r="N428" i="8"/>
  <c r="L428" i="8"/>
  <c r="U387" i="12"/>
  <c r="Y387" i="12" s="1"/>
  <c r="S438" i="8"/>
  <c r="AK397" i="12"/>
  <c r="AM397" i="12" s="1"/>
  <c r="AL397" i="12"/>
  <c r="AN397" i="12" s="1"/>
  <c r="T47" i="3"/>
  <c r="AD47" i="3" s="1"/>
  <c r="S47" i="3"/>
  <c r="AC47" i="3" s="1"/>
  <c r="N438" i="8"/>
  <c r="L438" i="8"/>
  <c r="U397" i="12"/>
  <c r="Y397" i="12" s="1"/>
  <c r="V397" i="12"/>
  <c r="Z397" i="12" s="1"/>
  <c r="S298" i="12"/>
  <c r="AC298" i="12" s="1"/>
  <c r="F339" i="8"/>
  <c r="T298" i="12"/>
  <c r="AD298" i="12" s="1"/>
  <c r="G339" i="8"/>
  <c r="K294" i="8"/>
  <c r="N176" i="8"/>
  <c r="L176" i="8"/>
  <c r="U135" i="12"/>
  <c r="Y135" i="12" s="1"/>
  <c r="V135" i="12"/>
  <c r="Z135" i="12" s="1"/>
  <c r="AH246" i="12"/>
  <c r="AJ246" i="12" s="1"/>
  <c r="AG246" i="12"/>
  <c r="R287" i="8"/>
  <c r="T15" i="16"/>
  <c r="AD15" i="16" s="1"/>
  <c r="S15" i="16"/>
  <c r="AC15" i="16" s="1"/>
  <c r="P207" i="8"/>
  <c r="E410" i="8"/>
  <c r="AG335" i="12"/>
  <c r="R376" i="8"/>
  <c r="AH335" i="12"/>
  <c r="AJ335" i="12" s="1"/>
  <c r="AG8" i="12"/>
  <c r="AI8" i="12" s="1"/>
  <c r="AH8" i="12"/>
  <c r="AJ8" i="12" s="1"/>
  <c r="R49" i="8"/>
  <c r="X48" i="3"/>
  <c r="W48" i="3"/>
  <c r="AA48" i="3" s="1"/>
  <c r="I317" i="8"/>
  <c r="C507" i="8"/>
  <c r="F500" i="8"/>
  <c r="S459" i="12"/>
  <c r="AC459" i="12" s="1"/>
  <c r="T459" i="12"/>
  <c r="AD459" i="12" s="1"/>
  <c r="G500" i="8"/>
  <c r="Q522" i="8"/>
  <c r="W481" i="12"/>
  <c r="X481" i="12"/>
  <c r="AB481" i="12" s="1"/>
  <c r="O522" i="8"/>
  <c r="X196" i="12"/>
  <c r="AB196" i="12" s="1"/>
  <c r="O237" i="8"/>
  <c r="Q237" i="8"/>
  <c r="W196" i="12"/>
  <c r="P347" i="8"/>
  <c r="F105" i="8"/>
  <c r="G105" i="8"/>
  <c r="T64" i="12"/>
  <c r="AD64" i="12" s="1"/>
  <c r="S64" i="12"/>
  <c r="AC64" i="12" s="1"/>
  <c r="AG124" i="12"/>
  <c r="R165" i="8"/>
  <c r="AH124" i="12"/>
  <c r="AJ124" i="12" s="1"/>
  <c r="M147" i="8"/>
  <c r="X67" i="15"/>
  <c r="AB67" i="15" s="1"/>
  <c r="W67" i="15"/>
  <c r="R101" i="3"/>
  <c r="M438" i="8"/>
  <c r="M356" i="8"/>
  <c r="K258" i="8"/>
  <c r="R473" i="8"/>
  <c r="AH432" i="12"/>
  <c r="AJ432" i="12" s="1"/>
  <c r="AG432" i="12"/>
  <c r="I197" i="8"/>
  <c r="M550" i="8"/>
  <c r="Q502" i="8"/>
  <c r="O502" i="8"/>
  <c r="W461" i="12"/>
  <c r="X461" i="12"/>
  <c r="AB461" i="12" s="1"/>
  <c r="M132" i="8"/>
  <c r="P441" i="8"/>
  <c r="P417" i="8"/>
  <c r="M453" i="8"/>
  <c r="AG426" i="12"/>
  <c r="AI426" i="12" s="1"/>
  <c r="R467" i="8"/>
  <c r="AH426" i="12"/>
  <c r="AJ426" i="12" s="1"/>
  <c r="J532" i="8"/>
  <c r="R491" i="12"/>
  <c r="E302" i="8"/>
  <c r="C177" i="8"/>
  <c r="P393" i="8"/>
  <c r="H316" i="8"/>
  <c r="C383" i="8"/>
  <c r="D357" i="8"/>
  <c r="K236" i="8"/>
  <c r="I476" i="8"/>
  <c r="K153" i="8"/>
  <c r="E494" i="8"/>
  <c r="AG81" i="3"/>
  <c r="AH81" i="3"/>
  <c r="AJ81" i="3" s="1"/>
  <c r="E471" i="8"/>
  <c r="AG13" i="14"/>
  <c r="AH13" i="14"/>
  <c r="AJ13" i="14" s="1"/>
  <c r="P309" i="8"/>
  <c r="AG72" i="12"/>
  <c r="R113" i="8"/>
  <c r="AH72" i="12"/>
  <c r="AJ72" i="12" s="1"/>
  <c r="H66" i="8"/>
  <c r="V318" i="12"/>
  <c r="Z318" i="12" s="1"/>
  <c r="N359" i="8"/>
  <c r="L359" i="8"/>
  <c r="U318" i="12"/>
  <c r="Y318" i="12" s="1"/>
  <c r="P424" i="8"/>
  <c r="R35" i="14"/>
  <c r="AG350" i="12"/>
  <c r="R391" i="8"/>
  <c r="AH350" i="12"/>
  <c r="AJ350" i="12" s="1"/>
  <c r="E166" i="8"/>
  <c r="E303" i="8"/>
  <c r="S20" i="16"/>
  <c r="T20" i="16"/>
  <c r="AD20" i="16" s="1"/>
  <c r="M466" i="8"/>
  <c r="E178" i="8"/>
  <c r="T75" i="15"/>
  <c r="AD75" i="15" s="1"/>
  <c r="S75" i="15"/>
  <c r="G200" i="8"/>
  <c r="F200" i="8"/>
  <c r="S159" i="12"/>
  <c r="T159" i="12"/>
  <c r="AD159" i="12" s="1"/>
  <c r="N294" i="8"/>
  <c r="L294" i="8"/>
  <c r="U253" i="12"/>
  <c r="V253" i="12"/>
  <c r="Z253" i="12" s="1"/>
  <c r="W62" i="3"/>
  <c r="AA62" i="3" s="1"/>
  <c r="X62" i="3"/>
  <c r="AB62" i="3" s="1"/>
  <c r="P339" i="8"/>
  <c r="J307" i="8"/>
  <c r="R266" i="12"/>
  <c r="AG98" i="3"/>
  <c r="AH98" i="3"/>
  <c r="AJ98" i="3" s="1"/>
  <c r="P326" i="8"/>
  <c r="D227" i="8"/>
  <c r="C122" i="8"/>
  <c r="R237" i="8"/>
  <c r="AH196" i="12"/>
  <c r="AJ196" i="12" s="1"/>
  <c r="AG196" i="12"/>
  <c r="AI196" i="12" s="1"/>
  <c r="AL101" i="3"/>
  <c r="AK101" i="3"/>
  <c r="AM101" i="3" s="1"/>
  <c r="AH22" i="15"/>
  <c r="AJ22" i="15" s="1"/>
  <c r="AG22" i="15"/>
  <c r="M454" i="8"/>
  <c r="M206" i="8"/>
  <c r="D390" i="8"/>
  <c r="P541" i="8"/>
  <c r="AK440" i="12"/>
  <c r="AM440" i="12" s="1"/>
  <c r="S481" i="8"/>
  <c r="AL440" i="12"/>
  <c r="AN440" i="12" s="1"/>
  <c r="E143" i="8"/>
  <c r="S53" i="12"/>
  <c r="F94" i="8"/>
  <c r="T53" i="12"/>
  <c r="AD53" i="12" s="1"/>
  <c r="G94" i="8"/>
  <c r="W80" i="3"/>
  <c r="AA80" i="3" s="1"/>
  <c r="X80" i="3"/>
  <c r="AB80" i="3" s="1"/>
  <c r="V27" i="13"/>
  <c r="Z27" i="13" s="1"/>
  <c r="U27" i="13"/>
  <c r="Y27" i="13" s="1"/>
  <c r="C131" i="8"/>
  <c r="M522" i="8"/>
  <c r="C314" i="8"/>
  <c r="C366" i="8"/>
  <c r="C137" i="8"/>
  <c r="T42" i="12"/>
  <c r="AD42" i="12" s="1"/>
  <c r="F83" i="8"/>
  <c r="G83" i="8"/>
  <c r="S42" i="12"/>
  <c r="AC42" i="12" s="1"/>
  <c r="K83" i="8"/>
  <c r="H59" i="8"/>
  <c r="M174" i="8"/>
  <c r="U352" i="12"/>
  <c r="Y352" i="12" s="1"/>
  <c r="V352" i="12"/>
  <c r="Z352" i="12" s="1"/>
  <c r="L393" i="8"/>
  <c r="N393" i="8"/>
  <c r="L147" i="8"/>
  <c r="V106" i="12"/>
  <c r="Z106" i="12" s="1"/>
  <c r="U106" i="12"/>
  <c r="Y106" i="12" s="1"/>
  <c r="N147" i="8"/>
  <c r="H139" i="8"/>
  <c r="T17" i="15"/>
  <c r="AD17" i="15" s="1"/>
  <c r="S17" i="15"/>
  <c r="J321" i="8"/>
  <c r="R280" i="12"/>
  <c r="N358" i="8"/>
  <c r="L358" i="8"/>
  <c r="U317" i="12"/>
  <c r="Y317" i="12" s="1"/>
  <c r="V317" i="12"/>
  <c r="Z317" i="12" s="1"/>
  <c r="X473" i="12"/>
  <c r="AB473" i="12" s="1"/>
  <c r="Q514" i="8"/>
  <c r="O514" i="8"/>
  <c r="W473" i="12"/>
  <c r="AK279" i="12"/>
  <c r="AM279" i="12" s="1"/>
  <c r="S320" i="8"/>
  <c r="AL279" i="12"/>
  <c r="AN279" i="12" s="1"/>
  <c r="P489" i="8"/>
  <c r="X346" i="12"/>
  <c r="AB346" i="12" s="1"/>
  <c r="O387" i="8"/>
  <c r="W346" i="12"/>
  <c r="Q387" i="8"/>
  <c r="D500" i="8"/>
  <c r="C372" i="8"/>
  <c r="C467" i="8"/>
  <c r="V28" i="12"/>
  <c r="Z28" i="12" s="1"/>
  <c r="U28" i="12"/>
  <c r="Y28" i="12" s="1"/>
  <c r="L69" i="8"/>
  <c r="N69" i="8"/>
  <c r="AG333" i="12"/>
  <c r="AI333" i="12" s="1"/>
  <c r="AH333" i="12"/>
  <c r="AJ333" i="12" s="1"/>
  <c r="R374" i="8"/>
  <c r="D493" i="8"/>
  <c r="M310" i="8"/>
  <c r="AG18" i="14"/>
  <c r="AI18" i="14" s="1"/>
  <c r="AH18" i="14"/>
  <c r="AJ18" i="14" s="1"/>
  <c r="H482" i="8"/>
  <c r="D518" i="8"/>
  <c r="T104" i="3"/>
  <c r="AD104" i="3" s="1"/>
  <c r="S104" i="3"/>
  <c r="H256" i="8"/>
  <c r="R21" i="3"/>
  <c r="S35" i="3"/>
  <c r="AC35" i="3" s="1"/>
  <c r="T35" i="3"/>
  <c r="AD35" i="3" s="1"/>
  <c r="AK207" i="12"/>
  <c r="AM207" i="12" s="1"/>
  <c r="AL207" i="12"/>
  <c r="AN207" i="12" s="1"/>
  <c r="S248" i="8"/>
  <c r="T20" i="3"/>
  <c r="AD20" i="3" s="1"/>
  <c r="S20" i="3"/>
  <c r="AC20" i="3" s="1"/>
  <c r="V222" i="12"/>
  <c r="U222" i="12"/>
  <c r="Y222" i="12" s="1"/>
  <c r="L263" i="8"/>
  <c r="N263" i="8"/>
  <c r="E476" i="8"/>
  <c r="S399" i="12"/>
  <c r="AC399" i="12" s="1"/>
  <c r="F440" i="8"/>
  <c r="T399" i="12"/>
  <c r="AD399" i="12" s="1"/>
  <c r="G440" i="8"/>
  <c r="C156" i="8"/>
  <c r="V49" i="3"/>
  <c r="Z49" i="3" s="1"/>
  <c r="U49" i="3"/>
  <c r="Y49" i="3" s="1"/>
  <c r="E198" i="8"/>
  <c r="AG72" i="15"/>
  <c r="AH72" i="15"/>
  <c r="AJ72" i="15" s="1"/>
  <c r="AH88" i="3"/>
  <c r="AJ88" i="3" s="1"/>
  <c r="AG88" i="3"/>
  <c r="AH198" i="12"/>
  <c r="AJ198" i="12" s="1"/>
  <c r="R239" i="8"/>
  <c r="AG198" i="12"/>
  <c r="AL76" i="12"/>
  <c r="AN76" i="12" s="1"/>
  <c r="S117" i="8"/>
  <c r="AK76" i="12"/>
  <c r="AM76" i="12" s="1"/>
  <c r="T57" i="15"/>
  <c r="AD57" i="15" s="1"/>
  <c r="S57" i="15"/>
  <c r="X313" i="12"/>
  <c r="AB313" i="12" s="1"/>
  <c r="W313" i="12"/>
  <c r="Q354" i="8"/>
  <c r="O354" i="8"/>
  <c r="AK310" i="12"/>
  <c r="AM310" i="12" s="1"/>
  <c r="S351" i="8"/>
  <c r="AL310" i="12"/>
  <c r="AN310" i="12" s="1"/>
  <c r="AL26" i="12"/>
  <c r="AN26" i="12" s="1"/>
  <c r="S67" i="8"/>
  <c r="AK26" i="12"/>
  <c r="AM26" i="12" s="1"/>
  <c r="AL229" i="12"/>
  <c r="AN229" i="12" s="1"/>
  <c r="AK229" i="12"/>
  <c r="AM229" i="12" s="1"/>
  <c r="S270" i="8"/>
  <c r="AG19" i="3"/>
  <c r="AH19" i="3"/>
  <c r="AJ19" i="3" s="1"/>
  <c r="H544" i="8"/>
  <c r="X302" i="12"/>
  <c r="AB302" i="12" s="1"/>
  <c r="Q343" i="8"/>
  <c r="O343" i="8"/>
  <c r="W302" i="12"/>
  <c r="T365" i="12"/>
  <c r="AD365" i="12" s="1"/>
  <c r="G406" i="8"/>
  <c r="S365" i="12"/>
  <c r="AC365" i="12" s="1"/>
  <c r="F406" i="8"/>
  <c r="J252" i="8"/>
  <c r="R211" i="12"/>
  <c r="K371" i="8"/>
  <c r="I342" i="8"/>
  <c r="T463" i="12"/>
  <c r="AD463" i="12" s="1"/>
  <c r="F504" i="8"/>
  <c r="S463" i="12"/>
  <c r="AC463" i="12" s="1"/>
  <c r="G504" i="8"/>
  <c r="U464" i="12"/>
  <c r="Y464" i="12" s="1"/>
  <c r="N505" i="8"/>
  <c r="L505" i="8"/>
  <c r="V464" i="12"/>
  <c r="Z464" i="12" s="1"/>
  <c r="R62" i="12"/>
  <c r="J103" i="8"/>
  <c r="AL40" i="3"/>
  <c r="AN40" i="3" s="1"/>
  <c r="AK40" i="3"/>
  <c r="AM40" i="3" s="1"/>
  <c r="D208" i="8"/>
  <c r="U166" i="12"/>
  <c r="Y166" i="12" s="1"/>
  <c r="V166" i="12"/>
  <c r="Z166" i="12" s="1"/>
  <c r="L207" i="8"/>
  <c r="N207" i="8"/>
  <c r="R123" i="12"/>
  <c r="J164" i="8"/>
  <c r="K345" i="8"/>
  <c r="G275" i="8"/>
  <c r="F275" i="8"/>
  <c r="T234" i="12"/>
  <c r="AD234" i="12" s="1"/>
  <c r="S234" i="12"/>
  <c r="L51" i="8"/>
  <c r="V10" i="12"/>
  <c r="Z10" i="12" s="1"/>
  <c r="N51" i="8"/>
  <c r="U10" i="12"/>
  <c r="Y10" i="12" s="1"/>
  <c r="AK94" i="3"/>
  <c r="AM94" i="3" s="1"/>
  <c r="AL94" i="3"/>
  <c r="AN94" i="3" s="1"/>
  <c r="X32" i="3"/>
  <c r="AB32" i="3" s="1"/>
  <c r="W32" i="3"/>
  <c r="AA32" i="3" s="1"/>
  <c r="AG94" i="15"/>
  <c r="AH94" i="15"/>
  <c r="AJ94" i="15" s="1"/>
  <c r="H458" i="8"/>
  <c r="W13" i="16"/>
  <c r="X13" i="16"/>
  <c r="AB13" i="16" s="1"/>
  <c r="R44" i="3"/>
  <c r="K417" i="8"/>
  <c r="D203" i="8"/>
  <c r="E431" i="8"/>
  <c r="P172" i="8"/>
  <c r="O300" i="8"/>
  <c r="Q300" i="8"/>
  <c r="W259" i="12"/>
  <c r="AA259" i="12" s="1"/>
  <c r="X259" i="12"/>
  <c r="AB259" i="12" s="1"/>
  <c r="R179" i="12"/>
  <c r="J220" i="8"/>
  <c r="H325" i="8"/>
  <c r="T85" i="12"/>
  <c r="AD85" i="12" s="1"/>
  <c r="S85" i="12"/>
  <c r="F126" i="8"/>
  <c r="G126" i="8"/>
  <c r="C170" i="8"/>
  <c r="C267" i="8"/>
  <c r="AH46" i="12"/>
  <c r="AJ46" i="12" s="1"/>
  <c r="R87" i="8"/>
  <c r="AG46" i="12"/>
  <c r="AI46" i="12" s="1"/>
  <c r="D342" i="8"/>
  <c r="U382" i="12"/>
  <c r="Y382" i="12" s="1"/>
  <c r="N423" i="8"/>
  <c r="L423" i="8"/>
  <c r="V382" i="12"/>
  <c r="Z382" i="12" s="1"/>
  <c r="E127" i="8"/>
  <c r="H135" i="8"/>
  <c r="W298" i="12"/>
  <c r="AA298" i="12" s="1"/>
  <c r="Q339" i="8"/>
  <c r="X298" i="12"/>
  <c r="AB298" i="12" s="1"/>
  <c r="O339" i="8"/>
  <c r="AG362" i="12"/>
  <c r="R403" i="8"/>
  <c r="AH362" i="12"/>
  <c r="AJ362" i="12" s="1"/>
  <c r="AK89" i="3"/>
  <c r="AM89" i="3" s="1"/>
  <c r="AL89" i="3"/>
  <c r="R27" i="14"/>
  <c r="F378" i="8"/>
  <c r="T337" i="12"/>
  <c r="AD337" i="12" s="1"/>
  <c r="S337" i="12"/>
  <c r="AC337" i="12" s="1"/>
  <c r="G378" i="8"/>
  <c r="T41" i="14"/>
  <c r="AD41" i="14" s="1"/>
  <c r="S41" i="14"/>
  <c r="W20" i="15"/>
  <c r="X20" i="15"/>
  <c r="AB20" i="15" s="1"/>
  <c r="P324" i="8"/>
  <c r="I219" i="8"/>
  <c r="X208" i="12"/>
  <c r="AB208" i="12" s="1"/>
  <c r="W208" i="12"/>
  <c r="AA208" i="12" s="1"/>
  <c r="O249" i="8"/>
  <c r="Q249" i="8"/>
  <c r="S506" i="8"/>
  <c r="AL465" i="12"/>
  <c r="AN465" i="12" s="1"/>
  <c r="AK465" i="12"/>
  <c r="AM465" i="12" s="1"/>
  <c r="E517" i="8"/>
  <c r="D515" i="8"/>
  <c r="P444" i="8"/>
  <c r="I430" i="8"/>
  <c r="K408" i="8"/>
  <c r="D410" i="8"/>
  <c r="T75" i="12"/>
  <c r="AD75" i="12" s="1"/>
  <c r="S75" i="12"/>
  <c r="F116" i="8"/>
  <c r="G116" i="8"/>
  <c r="E389" i="8"/>
  <c r="I345" i="8"/>
  <c r="K234" i="8"/>
  <c r="R99" i="12"/>
  <c r="J140" i="8"/>
  <c r="AK14" i="14"/>
  <c r="AM14" i="14" s="1"/>
  <c r="AL14" i="14"/>
  <c r="AN14" i="14" s="1"/>
  <c r="T41" i="3"/>
  <c r="AD41" i="3" s="1"/>
  <c r="S41" i="3"/>
  <c r="AC41" i="3" s="1"/>
  <c r="E227" i="8"/>
  <c r="J490" i="8"/>
  <c r="R449" i="12"/>
  <c r="S290" i="8"/>
  <c r="AK249" i="12"/>
  <c r="AM249" i="12" s="1"/>
  <c r="AL249" i="12"/>
  <c r="AN249" i="12" s="1"/>
  <c r="I346" i="8"/>
  <c r="AK50" i="3"/>
  <c r="AM50" i="3" s="1"/>
  <c r="AL50" i="3"/>
  <c r="V104" i="12"/>
  <c r="Z104" i="12" s="1"/>
  <c r="U104" i="12"/>
  <c r="Y104" i="12" s="1"/>
  <c r="L145" i="8"/>
  <c r="N145" i="8"/>
  <c r="D287" i="8"/>
  <c r="T450" i="12"/>
  <c r="AD450" i="12" s="1"/>
  <c r="F491" i="8"/>
  <c r="G491" i="8"/>
  <c r="S450" i="12"/>
  <c r="AC450" i="12" s="1"/>
  <c r="AL22" i="12"/>
  <c r="AN22" i="12" s="1"/>
  <c r="S63" i="8"/>
  <c r="AK22" i="12"/>
  <c r="AM22" i="12" s="1"/>
  <c r="J116" i="8"/>
  <c r="R75" i="12"/>
  <c r="T28" i="15"/>
  <c r="AD28" i="15" s="1"/>
  <c r="S28" i="15"/>
  <c r="AC28" i="15" s="1"/>
  <c r="J232" i="8"/>
  <c r="R191" i="12"/>
  <c r="AL300" i="12"/>
  <c r="AN300" i="12" s="1"/>
  <c r="S341" i="8"/>
  <c r="AK300" i="12"/>
  <c r="AM300" i="12" s="1"/>
  <c r="O519" i="8"/>
  <c r="X478" i="12"/>
  <c r="AB478" i="12" s="1"/>
  <c r="Q519" i="8"/>
  <c r="W478" i="12"/>
  <c r="AA478" i="12" s="1"/>
  <c r="AG241" i="12"/>
  <c r="AH241" i="12"/>
  <c r="AJ241" i="12" s="1"/>
  <c r="R282" i="8"/>
  <c r="W43" i="14"/>
  <c r="AA43" i="14" s="1"/>
  <c r="X43" i="14"/>
  <c r="F485" i="8"/>
  <c r="T444" i="12"/>
  <c r="AD444" i="12" s="1"/>
  <c r="G485" i="8"/>
  <c r="S444" i="12"/>
  <c r="K304" i="8"/>
  <c r="T86" i="15"/>
  <c r="AD86" i="15" s="1"/>
  <c r="S86" i="15"/>
  <c r="AC86" i="15" s="1"/>
  <c r="AH14" i="14"/>
  <c r="AJ14" i="14" s="1"/>
  <c r="AG14" i="14"/>
  <c r="V21" i="15"/>
  <c r="Z21" i="15" s="1"/>
  <c r="U21" i="15"/>
  <c r="Y21" i="15" s="1"/>
  <c r="J280" i="8"/>
  <c r="R239" i="12"/>
  <c r="I450" i="8"/>
  <c r="O432" i="8"/>
  <c r="W391" i="12"/>
  <c r="AA391" i="12" s="1"/>
  <c r="X391" i="12"/>
  <c r="Q432" i="8"/>
  <c r="P86" i="8"/>
  <c r="N104" i="8"/>
  <c r="V63" i="12"/>
  <c r="Z63" i="12" s="1"/>
  <c r="U63" i="12"/>
  <c r="Y63" i="12" s="1"/>
  <c r="L104" i="8"/>
  <c r="V219" i="12"/>
  <c r="Z219" i="12" s="1"/>
  <c r="L260" i="8"/>
  <c r="U219" i="12"/>
  <c r="Y219" i="12" s="1"/>
  <c r="N260" i="8"/>
  <c r="R13" i="13"/>
  <c r="E280" i="8"/>
  <c r="W53" i="15"/>
  <c r="X53" i="15"/>
  <c r="AB53" i="15" s="1"/>
  <c r="J306" i="8"/>
  <c r="R265" i="12"/>
  <c r="K69" i="8"/>
  <c r="D187" i="8"/>
  <c r="K208" i="8"/>
  <c r="R28" i="15"/>
  <c r="D542" i="8"/>
  <c r="R54" i="8"/>
  <c r="AG13" i="12"/>
  <c r="AI13" i="12" s="1"/>
  <c r="AH13" i="12"/>
  <c r="AJ13" i="12" s="1"/>
  <c r="E100" i="8"/>
  <c r="K280" i="8"/>
  <c r="T12" i="16"/>
  <c r="AD12" i="16" s="1"/>
  <c r="S12" i="16"/>
  <c r="AC12" i="16" s="1"/>
  <c r="R20" i="3"/>
  <c r="M68" i="8"/>
  <c r="C81" i="8"/>
  <c r="AG20" i="14"/>
  <c r="AH20" i="14"/>
  <c r="AJ20" i="14" s="1"/>
  <c r="U350" i="12"/>
  <c r="Y350" i="12" s="1"/>
  <c r="L391" i="8"/>
  <c r="N391" i="8"/>
  <c r="V350" i="12"/>
  <c r="Z350" i="12" s="1"/>
  <c r="AH30" i="12"/>
  <c r="AJ30" i="12" s="1"/>
  <c r="AG30" i="12"/>
  <c r="R71" i="8"/>
  <c r="L74" i="8"/>
  <c r="U33" i="12"/>
  <c r="Y33" i="12" s="1"/>
  <c r="V33" i="12"/>
  <c r="Z33" i="12" s="1"/>
  <c r="N74" i="8"/>
  <c r="C529" i="8"/>
  <c r="C335" i="8"/>
  <c r="D395" i="8"/>
  <c r="C217" i="8"/>
  <c r="E319" i="8"/>
  <c r="R527" i="8"/>
  <c r="AG486" i="12"/>
  <c r="AH486" i="12"/>
  <c r="AJ486" i="12" s="1"/>
  <c r="H165" i="8"/>
  <c r="V360" i="12"/>
  <c r="Z360" i="12" s="1"/>
  <c r="N401" i="8"/>
  <c r="U360" i="12"/>
  <c r="Y360" i="12" s="1"/>
  <c r="L401" i="8"/>
  <c r="P137" i="8"/>
  <c r="AH51" i="15"/>
  <c r="AJ51" i="15" s="1"/>
  <c r="AG51" i="15"/>
  <c r="R85" i="8"/>
  <c r="AH44" i="12"/>
  <c r="AJ44" i="12" s="1"/>
  <c r="AG44" i="12"/>
  <c r="D92" i="8"/>
  <c r="I526" i="8"/>
  <c r="H388" i="8"/>
  <c r="AH32" i="3"/>
  <c r="AJ32" i="3" s="1"/>
  <c r="AG32" i="3"/>
  <c r="AI32" i="3" s="1"/>
  <c r="AL15" i="14"/>
  <c r="AN15" i="14" s="1"/>
  <c r="AK15" i="14"/>
  <c r="AM15" i="14" s="1"/>
  <c r="H246" i="8"/>
  <c r="AH15" i="15"/>
  <c r="AJ15" i="15" s="1"/>
  <c r="AG15" i="15"/>
  <c r="R18" i="14"/>
  <c r="K389" i="8"/>
  <c r="I308" i="8"/>
  <c r="D503" i="8"/>
  <c r="K504" i="8"/>
  <c r="AH53" i="3"/>
  <c r="AJ53" i="3" s="1"/>
  <c r="AG53" i="3"/>
  <c r="AI53" i="3" s="1"/>
  <c r="H144" i="8"/>
  <c r="S9" i="16"/>
  <c r="T9" i="16"/>
  <c r="AD9" i="16" s="1"/>
  <c r="E345" i="8"/>
  <c r="M258" i="8"/>
  <c r="W25" i="3"/>
  <c r="AA25" i="3" s="1"/>
  <c r="X25" i="3"/>
  <c r="R395" i="8"/>
  <c r="AG354" i="12"/>
  <c r="AH354" i="12"/>
  <c r="AJ354" i="12" s="1"/>
  <c r="K541" i="8"/>
  <c r="R73" i="15"/>
  <c r="D480" i="8"/>
  <c r="M292" i="8"/>
  <c r="R49" i="3"/>
  <c r="R220" i="12"/>
  <c r="J261" i="8"/>
  <c r="AG106" i="3"/>
  <c r="AI106" i="3" s="1"/>
  <c r="AH106" i="3"/>
  <c r="AJ106" i="3" s="1"/>
  <c r="J315" i="8"/>
  <c r="R274" i="12"/>
  <c r="M94" i="8"/>
  <c r="AG79" i="3"/>
  <c r="AH79" i="3"/>
  <c r="AJ79" i="3" s="1"/>
  <c r="U70" i="3"/>
  <c r="Y70" i="3" s="1"/>
  <c r="V70" i="3"/>
  <c r="Z70" i="3" s="1"/>
  <c r="R153" i="12"/>
  <c r="J194" i="8"/>
  <c r="D274" i="8"/>
  <c r="D181" i="8"/>
  <c r="H312" i="8"/>
  <c r="I472" i="8"/>
  <c r="I271" i="8"/>
  <c r="G363" i="8"/>
  <c r="S322" i="12"/>
  <c r="AC322" i="12" s="1"/>
  <c r="T322" i="12"/>
  <c r="AD322" i="12" s="1"/>
  <c r="F363" i="8"/>
  <c r="M266" i="8"/>
  <c r="E331" i="8"/>
  <c r="X14" i="13"/>
  <c r="W14" i="13"/>
  <c r="AA14" i="13" s="1"/>
  <c r="N259" i="8"/>
  <c r="U218" i="12"/>
  <c r="Y218" i="12" s="1"/>
  <c r="V218" i="12"/>
  <c r="Z218" i="12" s="1"/>
  <c r="L259" i="8"/>
  <c r="T26" i="13"/>
  <c r="AD26" i="13" s="1"/>
  <c r="S26" i="13"/>
  <c r="X38" i="15"/>
  <c r="AB38" i="15" s="1"/>
  <c r="W38" i="15"/>
  <c r="R182" i="12"/>
  <c r="J223" i="8"/>
  <c r="J143" i="8"/>
  <c r="R102" i="12"/>
  <c r="R130" i="12"/>
  <c r="J171" i="8"/>
  <c r="W286" i="12"/>
  <c r="AA286" i="12" s="1"/>
  <c r="Q327" i="8"/>
  <c r="O327" i="8"/>
  <c r="X286" i="12"/>
  <c r="K341" i="8"/>
  <c r="G534" i="8"/>
  <c r="S493" i="12"/>
  <c r="T493" i="12"/>
  <c r="AD493" i="12" s="1"/>
  <c r="F534" i="8"/>
  <c r="I376" i="8"/>
  <c r="H503" i="8"/>
  <c r="D408" i="8"/>
  <c r="H143" i="8"/>
  <c r="Q528" i="8"/>
  <c r="W487" i="12"/>
  <c r="AA487" i="12" s="1"/>
  <c r="O528" i="8"/>
  <c r="X487" i="12"/>
  <c r="U45" i="14"/>
  <c r="Y45" i="14" s="1"/>
  <c r="V45" i="14"/>
  <c r="Z45" i="14" s="1"/>
  <c r="D68" i="8"/>
  <c r="S537" i="8"/>
  <c r="AK496" i="12"/>
  <c r="AM496" i="12" s="1"/>
  <c r="AL496" i="12"/>
  <c r="AN496" i="12" s="1"/>
  <c r="AG66" i="12"/>
  <c r="R107" i="8"/>
  <c r="AH66" i="12"/>
  <c r="AJ66" i="12" s="1"/>
  <c r="U321" i="12"/>
  <c r="Y321" i="12" s="1"/>
  <c r="L362" i="8"/>
  <c r="V321" i="12"/>
  <c r="Z321" i="12" s="1"/>
  <c r="N362" i="8"/>
  <c r="X10" i="14"/>
  <c r="AB10" i="14" s="1"/>
  <c r="W10" i="14"/>
  <c r="AA10" i="14" s="1"/>
  <c r="H401" i="8"/>
  <c r="V9" i="14"/>
  <c r="Z9" i="14" s="1"/>
  <c r="U9" i="14"/>
  <c r="Y9" i="14" s="1"/>
  <c r="L162" i="8"/>
  <c r="U121" i="12"/>
  <c r="Y121" i="12" s="1"/>
  <c r="N162" i="8"/>
  <c r="V121" i="12"/>
  <c r="Z121" i="12" s="1"/>
  <c r="X408" i="12"/>
  <c r="AB408" i="12" s="1"/>
  <c r="O449" i="8"/>
  <c r="Q449" i="8"/>
  <c r="W408" i="12"/>
  <c r="AK13" i="14"/>
  <c r="AM13" i="14" s="1"/>
  <c r="AL13" i="14"/>
  <c r="AN13" i="14" s="1"/>
  <c r="J169" i="8"/>
  <c r="R128" i="12"/>
  <c r="O395" i="8"/>
  <c r="W354" i="12"/>
  <c r="X354" i="12"/>
  <c r="AB354" i="12" s="1"/>
  <c r="Q395" i="8"/>
  <c r="D360" i="8"/>
  <c r="C324" i="8"/>
  <c r="V456" i="12"/>
  <c r="Z456" i="12" s="1"/>
  <c r="U456" i="12"/>
  <c r="Y456" i="12" s="1"/>
  <c r="N497" i="8"/>
  <c r="L497" i="8"/>
  <c r="S408" i="8"/>
  <c r="AK367" i="12"/>
  <c r="AM367" i="12" s="1"/>
  <c r="AL367" i="12"/>
  <c r="AN367" i="12" s="1"/>
  <c r="R193" i="12"/>
  <c r="J234" i="8"/>
  <c r="P265" i="8"/>
  <c r="P103" i="8"/>
  <c r="I464" i="8"/>
  <c r="M377" i="8"/>
  <c r="AK15" i="3"/>
  <c r="AM15" i="3" s="1"/>
  <c r="AL15" i="3"/>
  <c r="AN15" i="3" s="1"/>
  <c r="K161" i="8"/>
  <c r="G228" i="8"/>
  <c r="F228" i="8"/>
  <c r="S187" i="12"/>
  <c r="AC187" i="12" s="1"/>
  <c r="T187" i="12"/>
  <c r="AD187" i="12" s="1"/>
  <c r="H378" i="8"/>
  <c r="U213" i="12"/>
  <c r="Y213" i="12" s="1"/>
  <c r="N254" i="8"/>
  <c r="L254" i="8"/>
  <c r="V213" i="12"/>
  <c r="Z213" i="12" s="1"/>
  <c r="D255" i="8"/>
  <c r="AL316" i="12"/>
  <c r="AN316" i="12" s="1"/>
  <c r="S357" i="8"/>
  <c r="AK316" i="12"/>
  <c r="AM316" i="12" s="1"/>
  <c r="N233" i="8"/>
  <c r="L233" i="8"/>
  <c r="U192" i="12"/>
  <c r="Y192" i="12" s="1"/>
  <c r="V192" i="12"/>
  <c r="Z192" i="12" s="1"/>
  <c r="I361" i="8"/>
  <c r="M511" i="8"/>
  <c r="C475" i="8"/>
  <c r="D524" i="8"/>
  <c r="AK56" i="15"/>
  <c r="AM56" i="15" s="1"/>
  <c r="AL56" i="15"/>
  <c r="AN56" i="15" s="1"/>
  <c r="I97" i="8"/>
  <c r="C455" i="8"/>
  <c r="D90" i="8"/>
  <c r="L425" i="8"/>
  <c r="U384" i="12"/>
  <c r="Y384" i="12" s="1"/>
  <c r="N425" i="8"/>
  <c r="V384" i="12"/>
  <c r="Z384" i="12" s="1"/>
  <c r="AG92" i="15"/>
  <c r="AH92" i="15"/>
  <c r="AJ92" i="15" s="1"/>
  <c r="F280" i="8"/>
  <c r="T239" i="12"/>
  <c r="AD239" i="12" s="1"/>
  <c r="G280" i="8"/>
  <c r="S239" i="12"/>
  <c r="K293" i="8"/>
  <c r="I58" i="8"/>
  <c r="AL24" i="16"/>
  <c r="AN24" i="16" s="1"/>
  <c r="AK24" i="16"/>
  <c r="AM24" i="16" s="1"/>
  <c r="X79" i="3"/>
  <c r="AB79" i="3" s="1"/>
  <c r="W79" i="3"/>
  <c r="AA79" i="3" s="1"/>
  <c r="M451" i="8"/>
  <c r="AH22" i="16"/>
  <c r="AJ22" i="16" s="1"/>
  <c r="AG22" i="16"/>
  <c r="R94" i="3"/>
  <c r="J545" i="8"/>
  <c r="R504" i="12"/>
  <c r="C138" i="8"/>
  <c r="C264" i="8"/>
  <c r="E250" i="8"/>
  <c r="S56" i="15"/>
  <c r="T56" i="15"/>
  <c r="AD56" i="15" s="1"/>
  <c r="C379" i="8"/>
  <c r="E467" i="8"/>
  <c r="D445" i="8"/>
  <c r="K141" i="8"/>
  <c r="E342" i="8"/>
  <c r="AK114" i="12"/>
  <c r="AM114" i="12" s="1"/>
  <c r="AL114" i="12"/>
  <c r="AN114" i="12" s="1"/>
  <c r="S155" i="8"/>
  <c r="E344" i="8"/>
  <c r="E159" i="8"/>
  <c r="W69" i="15"/>
  <c r="AA69" i="15" s="1"/>
  <c r="X69" i="15"/>
  <c r="AB69" i="15" s="1"/>
  <c r="D176" i="8"/>
  <c r="O213" i="8"/>
  <c r="X172" i="12"/>
  <c r="AB172" i="12" s="1"/>
  <c r="W172" i="12"/>
  <c r="Q213" i="8"/>
  <c r="AK99" i="12"/>
  <c r="AM99" i="12" s="1"/>
  <c r="AL99" i="12"/>
  <c r="AN99" i="12" s="1"/>
  <c r="S140" i="8"/>
  <c r="AK32" i="3"/>
  <c r="AM32" i="3" s="1"/>
  <c r="AL32" i="3"/>
  <c r="AN32" i="3" s="1"/>
  <c r="K242" i="8"/>
  <c r="K128" i="8"/>
  <c r="E504" i="8"/>
  <c r="K407" i="8"/>
  <c r="I109" i="8"/>
  <c r="R8" i="14"/>
  <c r="AH121" i="12"/>
  <c r="AJ121" i="12" s="1"/>
  <c r="AG121" i="12"/>
  <c r="AI121" i="12" s="1"/>
  <c r="R162" i="8"/>
  <c r="R106" i="15"/>
  <c r="S149" i="12"/>
  <c r="F190" i="8"/>
  <c r="G190" i="8"/>
  <c r="T149" i="12"/>
  <c r="AD149" i="12" s="1"/>
  <c r="AK15" i="12"/>
  <c r="AM15" i="12" s="1"/>
  <c r="AL15" i="12"/>
  <c r="AN15" i="12" s="1"/>
  <c r="S56" i="8"/>
  <c r="R36" i="15"/>
  <c r="E284" i="8"/>
  <c r="L452" i="8"/>
  <c r="N452" i="8"/>
  <c r="U411" i="12"/>
  <c r="Y411" i="12" s="1"/>
  <c r="V411" i="12"/>
  <c r="Z411" i="12" s="1"/>
  <c r="D369" i="8"/>
  <c r="S302" i="8"/>
  <c r="AL261" i="12"/>
  <c r="AN261" i="12" s="1"/>
  <c r="AK261" i="12"/>
  <c r="AM261" i="12" s="1"/>
  <c r="R271" i="12"/>
  <c r="J312" i="8"/>
  <c r="J146" i="8"/>
  <c r="R105" i="12"/>
  <c r="D417" i="8"/>
  <c r="R476" i="8"/>
  <c r="AG435" i="12"/>
  <c r="AI435" i="12" s="1"/>
  <c r="AH435" i="12"/>
  <c r="AJ435" i="12" s="1"/>
  <c r="K160" i="8"/>
  <c r="N170" i="8"/>
  <c r="L170" i="8"/>
  <c r="U129" i="12"/>
  <c r="Y129" i="12" s="1"/>
  <c r="V129" i="12"/>
  <c r="Z129" i="12" s="1"/>
  <c r="S546" i="8"/>
  <c r="AK505" i="12"/>
  <c r="AM505" i="12" s="1"/>
  <c r="AL505" i="12"/>
  <c r="AN505" i="12" s="1"/>
  <c r="J279" i="8"/>
  <c r="R238" i="12"/>
  <c r="AL35" i="15"/>
  <c r="AN35" i="15" s="1"/>
  <c r="AK35" i="15"/>
  <c r="AM35" i="15" s="1"/>
  <c r="R240" i="12"/>
  <c r="J281" i="8"/>
  <c r="R25" i="3"/>
  <c r="X30" i="13"/>
  <c r="AB30" i="13" s="1"/>
  <c r="W30" i="13"/>
  <c r="AA30" i="13" s="1"/>
  <c r="M392" i="8"/>
  <c r="N144" i="8"/>
  <c r="L144" i="8"/>
  <c r="U103" i="12"/>
  <c r="Y103" i="12" s="1"/>
  <c r="V103" i="12"/>
  <c r="Z103" i="12" s="1"/>
  <c r="AH264" i="12"/>
  <c r="AJ264" i="12" s="1"/>
  <c r="AG264" i="12"/>
  <c r="R305" i="8"/>
  <c r="G69" i="8"/>
  <c r="F69" i="8"/>
  <c r="S28" i="12"/>
  <c r="AC28" i="12" s="1"/>
  <c r="T28" i="12"/>
  <c r="AD28" i="12" s="1"/>
  <c r="H287" i="8"/>
  <c r="AG245" i="12"/>
  <c r="AH245" i="12"/>
  <c r="AJ245" i="12" s="1"/>
  <c r="R286" i="8"/>
  <c r="H521" i="8"/>
  <c r="M358" i="8"/>
  <c r="M192" i="8"/>
  <c r="I537" i="8"/>
  <c r="AK46" i="3"/>
  <c r="AM46" i="3" s="1"/>
  <c r="AL46" i="3"/>
  <c r="AN46" i="3" s="1"/>
  <c r="AG27" i="14"/>
  <c r="AH27" i="14"/>
  <c r="AJ27" i="14" s="1"/>
  <c r="C275" i="8"/>
  <c r="E287" i="8"/>
  <c r="C302" i="8"/>
  <c r="Q466" i="8"/>
  <c r="X425" i="12"/>
  <c r="AB425" i="12" s="1"/>
  <c r="O466" i="8"/>
  <c r="W425" i="12"/>
  <c r="AA425" i="12" s="1"/>
  <c r="AK116" i="12"/>
  <c r="AM116" i="12" s="1"/>
  <c r="AL116" i="12"/>
  <c r="AN116" i="12" s="1"/>
  <c r="S157" i="8"/>
  <c r="AG34" i="14"/>
  <c r="AH34" i="14"/>
  <c r="AJ34" i="14" s="1"/>
  <c r="S516" i="8"/>
  <c r="AL475" i="12"/>
  <c r="AN475" i="12" s="1"/>
  <c r="AK475" i="12"/>
  <c r="AM475" i="12" s="1"/>
  <c r="F119" i="8"/>
  <c r="T78" i="12"/>
  <c r="AD78" i="12" s="1"/>
  <c r="S78" i="12"/>
  <c r="G119" i="8"/>
  <c r="S354" i="8"/>
  <c r="AL313" i="12"/>
  <c r="AN313" i="12" s="1"/>
  <c r="AK313" i="12"/>
  <c r="AM313" i="12" s="1"/>
  <c r="R90" i="12"/>
  <c r="J131" i="8"/>
  <c r="T34" i="12"/>
  <c r="AD34" i="12" s="1"/>
  <c r="G75" i="8"/>
  <c r="F75" i="8"/>
  <c r="S34" i="12"/>
  <c r="H65" i="8"/>
  <c r="I316" i="8"/>
  <c r="M529" i="8"/>
  <c r="E393" i="8"/>
  <c r="W317" i="12"/>
  <c r="Q358" i="8"/>
  <c r="X317" i="12"/>
  <c r="AB317" i="12" s="1"/>
  <c r="O358" i="8"/>
  <c r="E529" i="8"/>
  <c r="AH12" i="15"/>
  <c r="AJ12" i="15" s="1"/>
  <c r="AG12" i="15"/>
  <c r="F552" i="8"/>
  <c r="S511" i="12"/>
  <c r="AC511" i="12" s="1"/>
  <c r="G552" i="8"/>
  <c r="T511" i="12"/>
  <c r="AD511" i="12" s="1"/>
  <c r="X80" i="15"/>
  <c r="AB80" i="15" s="1"/>
  <c r="W80" i="15"/>
  <c r="M54" i="8"/>
  <c r="L467" i="8"/>
  <c r="N467" i="8"/>
  <c r="V426" i="12"/>
  <c r="Z426" i="12" s="1"/>
  <c r="U426" i="12"/>
  <c r="Y426" i="12" s="1"/>
  <c r="M112" i="8"/>
  <c r="C188" i="8"/>
  <c r="C182" i="8"/>
  <c r="D335" i="8"/>
  <c r="C117" i="8"/>
  <c r="P168" i="8"/>
  <c r="J293" i="8"/>
  <c r="R252" i="12"/>
  <c r="X88" i="3"/>
  <c r="W88" i="3"/>
  <c r="AA88" i="3" s="1"/>
  <c r="P267" i="8"/>
  <c r="I339" i="8"/>
  <c r="V511" i="12"/>
  <c r="Z511" i="12" s="1"/>
  <c r="N552" i="8"/>
  <c r="U511" i="12"/>
  <c r="Y511" i="12" s="1"/>
  <c r="L552" i="8"/>
  <c r="AL31" i="15"/>
  <c r="AN31" i="15" s="1"/>
  <c r="AK31" i="15"/>
  <c r="AM31" i="15" s="1"/>
  <c r="R48" i="15"/>
  <c r="M365" i="8"/>
  <c r="K489" i="8"/>
  <c r="R138" i="12"/>
  <c r="J179" i="8"/>
  <c r="S9" i="15"/>
  <c r="AC9" i="15" s="1"/>
  <c r="T9" i="15"/>
  <c r="AD9" i="15" s="1"/>
  <c r="K144" i="8"/>
  <c r="T481" i="12"/>
  <c r="AD481" i="12" s="1"/>
  <c r="G522" i="8"/>
  <c r="S481" i="12"/>
  <c r="AC481" i="12" s="1"/>
  <c r="F522" i="8"/>
  <c r="AK38" i="3"/>
  <c r="AM38" i="3" s="1"/>
  <c r="AL38" i="3"/>
  <c r="R407" i="12"/>
  <c r="J448" i="8"/>
  <c r="AG50" i="3"/>
  <c r="AI50" i="3" s="1"/>
  <c r="AH50" i="3"/>
  <c r="AJ50" i="3" s="1"/>
  <c r="K350" i="8"/>
  <c r="AG258" i="12"/>
  <c r="AH258" i="12"/>
  <c r="AJ258" i="12" s="1"/>
  <c r="R299" i="8"/>
  <c r="C58" i="8"/>
  <c r="S51" i="8"/>
  <c r="AK10" i="12"/>
  <c r="AM10" i="12" s="1"/>
  <c r="AL10" i="12"/>
  <c r="AN10" i="12" s="1"/>
  <c r="E253" i="8"/>
  <c r="D126" i="8"/>
  <c r="J460" i="8"/>
  <c r="R419" i="12"/>
  <c r="X32" i="12"/>
  <c r="AB32" i="12" s="1"/>
  <c r="W32" i="12"/>
  <c r="AA32" i="12" s="1"/>
  <c r="Q73" i="8"/>
  <c r="O73" i="8"/>
  <c r="W18" i="15"/>
  <c r="AA18" i="15" s="1"/>
  <c r="X18" i="15"/>
  <c r="U378" i="12"/>
  <c r="Y378" i="12" s="1"/>
  <c r="L419" i="8"/>
  <c r="V378" i="12"/>
  <c r="Z378" i="12" s="1"/>
  <c r="N419" i="8"/>
  <c r="C310" i="8"/>
  <c r="AG377" i="12"/>
  <c r="AH377" i="12"/>
  <c r="AJ377" i="12" s="1"/>
  <c r="R418" i="8"/>
  <c r="E524" i="8"/>
  <c r="N229" i="8"/>
  <c r="V188" i="12"/>
  <c r="Z188" i="12" s="1"/>
  <c r="U188" i="12"/>
  <c r="Y188" i="12" s="1"/>
  <c r="L229" i="8"/>
  <c r="S36" i="14"/>
  <c r="AC36" i="14" s="1"/>
  <c r="T36" i="14"/>
  <c r="AD36" i="14" s="1"/>
  <c r="AL448" i="12"/>
  <c r="AN448" i="12" s="1"/>
  <c r="S489" i="8"/>
  <c r="AK448" i="12"/>
  <c r="AM448" i="12" s="1"/>
  <c r="E544" i="8"/>
  <c r="D282" i="8"/>
  <c r="G381" i="8"/>
  <c r="S340" i="12"/>
  <c r="T340" i="12"/>
  <c r="AD340" i="12" s="1"/>
  <c r="F381" i="8"/>
  <c r="R14" i="15"/>
  <c r="P321" i="8"/>
  <c r="E251" i="8"/>
  <c r="K530" i="8"/>
  <c r="R65" i="8"/>
  <c r="AG24" i="12"/>
  <c r="AI24" i="12" s="1"/>
  <c r="AH24" i="12"/>
  <c r="AJ24" i="12" s="1"/>
  <c r="V38" i="15"/>
  <c r="Z38" i="15" s="1"/>
  <c r="U38" i="15"/>
  <c r="Y38" i="15" s="1"/>
  <c r="R323" i="8"/>
  <c r="AG282" i="12"/>
  <c r="AI282" i="12" s="1"/>
  <c r="AH282" i="12"/>
  <c r="AJ282" i="12" s="1"/>
  <c r="H63" i="8"/>
  <c r="T484" i="12"/>
  <c r="AD484" i="12" s="1"/>
  <c r="S484" i="12"/>
  <c r="AC484" i="12" s="1"/>
  <c r="F525" i="8"/>
  <c r="G525" i="8"/>
  <c r="C259" i="8"/>
  <c r="K526" i="8"/>
  <c r="D209" i="8"/>
  <c r="D482" i="8"/>
  <c r="C65" i="8"/>
  <c r="X225" i="12"/>
  <c r="AB225" i="12" s="1"/>
  <c r="W225" i="12"/>
  <c r="Q266" i="8"/>
  <c r="O266" i="8"/>
  <c r="R83" i="3"/>
  <c r="AG498" i="12"/>
  <c r="AI498" i="12" s="1"/>
  <c r="AH498" i="12"/>
  <c r="AJ498" i="12" s="1"/>
  <c r="R539" i="8"/>
  <c r="G341" i="8"/>
  <c r="F341" i="8"/>
  <c r="T300" i="12"/>
  <c r="AD300" i="12" s="1"/>
  <c r="S300" i="12"/>
  <c r="AC300" i="12" s="1"/>
  <c r="P545" i="8"/>
  <c r="F541" i="8"/>
  <c r="T500" i="12"/>
  <c r="AD500" i="12" s="1"/>
  <c r="G541" i="8"/>
  <c r="S500" i="12"/>
  <c r="I334" i="8"/>
  <c r="J174" i="8"/>
  <c r="R133" i="12"/>
  <c r="K305" i="8"/>
  <c r="P218" i="8"/>
  <c r="P520" i="8"/>
  <c r="D105" i="8"/>
  <c r="H285" i="8"/>
  <c r="J208" i="8"/>
  <c r="R167" i="12"/>
  <c r="I441" i="8"/>
  <c r="S494" i="8"/>
  <c r="AL453" i="12"/>
  <c r="AN453" i="12" s="1"/>
  <c r="AK453" i="12"/>
  <c r="AM453" i="12" s="1"/>
  <c r="AH36" i="3"/>
  <c r="AJ36" i="3" s="1"/>
  <c r="AG36" i="3"/>
  <c r="AI36" i="3" s="1"/>
  <c r="I326" i="8"/>
  <c r="I176" i="8"/>
  <c r="E455" i="8"/>
  <c r="AH184" i="12"/>
  <c r="AJ184" i="12" s="1"/>
  <c r="R225" i="8"/>
  <c r="AG184" i="12"/>
  <c r="AI184" i="12" s="1"/>
  <c r="E321" i="8"/>
  <c r="AK52" i="15"/>
  <c r="AM52" i="15" s="1"/>
  <c r="AL52" i="15"/>
  <c r="AN52" i="15" s="1"/>
  <c r="E511" i="8"/>
  <c r="H271" i="8"/>
  <c r="R223" i="8"/>
  <c r="AH182" i="12"/>
  <c r="AJ182" i="12" s="1"/>
  <c r="AG182" i="12"/>
  <c r="AI182" i="12" s="1"/>
  <c r="AL82" i="3"/>
  <c r="AN82" i="3" s="1"/>
  <c r="AK82" i="3"/>
  <c r="AM82" i="3" s="1"/>
  <c r="V303" i="12"/>
  <c r="Z303" i="12" s="1"/>
  <c r="U303" i="12"/>
  <c r="Y303" i="12" s="1"/>
  <c r="N344" i="8"/>
  <c r="L344" i="8"/>
  <c r="O55" i="8"/>
  <c r="W14" i="12"/>
  <c r="Q55" i="8"/>
  <c r="X14" i="12"/>
  <c r="AB14" i="12" s="1"/>
  <c r="H154" i="8"/>
  <c r="K387" i="8"/>
  <c r="R7" i="12"/>
  <c r="J48" i="8"/>
  <c r="AG116" i="12"/>
  <c r="R157" i="8"/>
  <c r="AH116" i="12"/>
  <c r="AJ116" i="12" s="1"/>
  <c r="E51" i="8"/>
  <c r="Q93" i="8"/>
  <c r="X52" i="12"/>
  <c r="W52" i="12"/>
  <c r="AA52" i="12" s="1"/>
  <c r="O93" i="8"/>
  <c r="K337" i="8"/>
  <c r="AK103" i="12"/>
  <c r="AM103" i="12" s="1"/>
  <c r="S144" i="8"/>
  <c r="AL103" i="12"/>
  <c r="AN103" i="12" s="1"/>
  <c r="H398" i="8"/>
  <c r="R43" i="3"/>
  <c r="AL76" i="3"/>
  <c r="AN76" i="3" s="1"/>
  <c r="AK76" i="3"/>
  <c r="AM76" i="3" s="1"/>
  <c r="AK26" i="13"/>
  <c r="AM26" i="13" s="1"/>
  <c r="AL26" i="13"/>
  <c r="AN26" i="13" s="1"/>
  <c r="U93" i="3"/>
  <c r="Y93" i="3" s="1"/>
  <c r="V93" i="3"/>
  <c r="Z93" i="3" s="1"/>
  <c r="V422" i="12"/>
  <c r="Z422" i="12" s="1"/>
  <c r="N463" i="8"/>
  <c r="U422" i="12"/>
  <c r="Y422" i="12" s="1"/>
  <c r="L463" i="8"/>
  <c r="D509" i="8"/>
  <c r="AL9" i="13"/>
  <c r="AN9" i="13" s="1"/>
  <c r="AK9" i="13"/>
  <c r="AM9" i="13" s="1"/>
  <c r="T33" i="3"/>
  <c r="AD33" i="3" s="1"/>
  <c r="S33" i="3"/>
  <c r="X437" i="12"/>
  <c r="O478" i="8"/>
  <c r="W437" i="12"/>
  <c r="AA437" i="12" s="1"/>
  <c r="Q478" i="8"/>
  <c r="I418" i="8"/>
  <c r="H247" i="8"/>
  <c r="Q404" i="8"/>
  <c r="W363" i="12"/>
  <c r="O404" i="8"/>
  <c r="X363" i="12"/>
  <c r="AB363" i="12" s="1"/>
  <c r="X70" i="15"/>
  <c r="AB70" i="15" s="1"/>
  <c r="W70" i="15"/>
  <c r="AK14" i="3"/>
  <c r="AM14" i="3" s="1"/>
  <c r="AL14" i="3"/>
  <c r="AN14" i="3" s="1"/>
  <c r="H248" i="8"/>
  <c r="D266" i="8"/>
  <c r="K158" i="8"/>
  <c r="V229" i="12"/>
  <c r="Z229" i="12" s="1"/>
  <c r="U229" i="12"/>
  <c r="Y229" i="12" s="1"/>
  <c r="L270" i="8"/>
  <c r="N270" i="8"/>
  <c r="X41" i="14"/>
  <c r="AB41" i="14" s="1"/>
  <c r="W41" i="14"/>
  <c r="AA41" i="14" s="1"/>
  <c r="C87" i="8"/>
  <c r="S433" i="12"/>
  <c r="F474" i="8"/>
  <c r="T433" i="12"/>
  <c r="AD433" i="12" s="1"/>
  <c r="G474" i="8"/>
  <c r="V75" i="12"/>
  <c r="Z75" i="12" s="1"/>
  <c r="L116" i="8"/>
  <c r="N116" i="8"/>
  <c r="U75" i="12"/>
  <c r="Y75" i="12" s="1"/>
  <c r="J230" i="8"/>
  <c r="R189" i="12"/>
  <c r="AH86" i="15"/>
  <c r="AJ86" i="15" s="1"/>
  <c r="AG86" i="15"/>
  <c r="P458" i="8"/>
  <c r="H93" i="8"/>
  <c r="P143" i="8"/>
  <c r="P171" i="8"/>
  <c r="Q335" i="8"/>
  <c r="X294" i="12"/>
  <c r="AB294" i="12" s="1"/>
  <c r="W294" i="12"/>
  <c r="AA294" i="12" s="1"/>
  <c r="O335" i="8"/>
  <c r="D324" i="8"/>
  <c r="P391" i="8"/>
  <c r="N122" i="8"/>
  <c r="V81" i="12"/>
  <c r="Z81" i="12" s="1"/>
  <c r="U81" i="12"/>
  <c r="Y81" i="12" s="1"/>
  <c r="L122" i="8"/>
  <c r="I545" i="8"/>
  <c r="C237" i="8"/>
  <c r="AG54" i="3"/>
  <c r="AI54" i="3" s="1"/>
  <c r="AH54" i="3"/>
  <c r="AJ54" i="3" s="1"/>
  <c r="AG75" i="12"/>
  <c r="R116" i="8"/>
  <c r="AH75" i="12"/>
  <c r="AJ75" i="12" s="1"/>
  <c r="P96" i="8"/>
  <c r="AG15" i="12"/>
  <c r="AI15" i="12" s="1"/>
  <c r="R56" i="8"/>
  <c r="AH15" i="12"/>
  <c r="AJ15" i="12" s="1"/>
  <c r="AL58" i="12"/>
  <c r="AN58" i="12" s="1"/>
  <c r="AK58" i="12"/>
  <c r="AM58" i="12" s="1"/>
  <c r="S99" i="8"/>
  <c r="M118" i="8"/>
  <c r="H481" i="8"/>
  <c r="S425" i="12"/>
  <c r="AC425" i="12" s="1"/>
  <c r="T425" i="12"/>
  <c r="AD425" i="12" s="1"/>
  <c r="G466" i="8"/>
  <c r="F466" i="8"/>
  <c r="T83" i="15"/>
  <c r="AD83" i="15" s="1"/>
  <c r="S83" i="15"/>
  <c r="AL432" i="12"/>
  <c r="AN432" i="12" s="1"/>
  <c r="AK432" i="12"/>
  <c r="AM432" i="12" s="1"/>
  <c r="S473" i="8"/>
  <c r="E129" i="8"/>
  <c r="D341" i="8"/>
  <c r="H451" i="8"/>
  <c r="U42" i="15"/>
  <c r="Y42" i="15" s="1"/>
  <c r="V42" i="15"/>
  <c r="Z42" i="15" s="1"/>
  <c r="I164" i="8"/>
  <c r="H275" i="8"/>
  <c r="AL24" i="3"/>
  <c r="AN24" i="3" s="1"/>
  <c r="AK24" i="3"/>
  <c r="AM24" i="3" s="1"/>
  <c r="R302" i="8"/>
  <c r="AH261" i="12"/>
  <c r="AJ261" i="12" s="1"/>
  <c r="AG261" i="12"/>
  <c r="AI261" i="12" s="1"/>
  <c r="M59" i="8"/>
  <c r="R24" i="15"/>
  <c r="AH134" i="12"/>
  <c r="AJ134" i="12" s="1"/>
  <c r="AG134" i="12"/>
  <c r="R175" i="8"/>
  <c r="T76" i="3"/>
  <c r="AD76" i="3" s="1"/>
  <c r="S76" i="3"/>
  <c r="K254" i="8"/>
  <c r="W44" i="12"/>
  <c r="Q85" i="8"/>
  <c r="O85" i="8"/>
  <c r="X44" i="12"/>
  <c r="AB44" i="12" s="1"/>
  <c r="AH17" i="15"/>
  <c r="AJ17" i="15" s="1"/>
  <c r="AG17" i="15"/>
  <c r="P56" i="8"/>
  <c r="C294" i="8"/>
  <c r="N508" i="8"/>
  <c r="V467" i="12"/>
  <c r="Z467" i="12" s="1"/>
  <c r="L508" i="8"/>
  <c r="U467" i="12"/>
  <c r="Y467" i="12" s="1"/>
  <c r="I407" i="8"/>
  <c r="J527" i="8"/>
  <c r="R486" i="12"/>
  <c r="T102" i="3"/>
  <c r="AD102" i="3" s="1"/>
  <c r="S102" i="3"/>
  <c r="AC102" i="3" s="1"/>
  <c r="I107" i="8"/>
  <c r="R436" i="8"/>
  <c r="AH395" i="12"/>
  <c r="AJ395" i="12" s="1"/>
  <c r="AG395" i="12"/>
  <c r="AI395" i="12" s="1"/>
  <c r="K484" i="8"/>
  <c r="D465" i="8"/>
  <c r="K77" i="8"/>
  <c r="K451" i="8"/>
  <c r="E407" i="8"/>
  <c r="S299" i="8"/>
  <c r="AK258" i="12"/>
  <c r="AM258" i="12" s="1"/>
  <c r="AL258" i="12"/>
  <c r="AN258" i="12" s="1"/>
  <c r="AL449" i="12"/>
  <c r="AN449" i="12" s="1"/>
  <c r="S490" i="8"/>
  <c r="AK449" i="12"/>
  <c r="AM449" i="12" s="1"/>
  <c r="S36" i="13"/>
  <c r="T36" i="13"/>
  <c r="AD36" i="13" s="1"/>
  <c r="V502" i="12"/>
  <c r="Z502" i="12" s="1"/>
  <c r="N543" i="8"/>
  <c r="U502" i="12"/>
  <c r="Y502" i="12" s="1"/>
  <c r="L543" i="8"/>
  <c r="E214" i="8"/>
  <c r="S13" i="3"/>
  <c r="T13" i="3"/>
  <c r="AD13" i="3" s="1"/>
  <c r="H507" i="8"/>
  <c r="K410" i="8"/>
  <c r="M191" i="8"/>
  <c r="AH26" i="14"/>
  <c r="AJ26" i="14" s="1"/>
  <c r="AG26" i="14"/>
  <c r="E478" i="8"/>
  <c r="S390" i="8"/>
  <c r="AL349" i="12"/>
  <c r="AN349" i="12" s="1"/>
  <c r="AK349" i="12"/>
  <c r="AM349" i="12" s="1"/>
  <c r="F301" i="8"/>
  <c r="S260" i="12"/>
  <c r="T260" i="12"/>
  <c r="AD260" i="12" s="1"/>
  <c r="G301" i="8"/>
  <c r="D95" i="8"/>
  <c r="M342" i="8"/>
  <c r="V334" i="12"/>
  <c r="U334" i="12"/>
  <c r="Y334" i="12" s="1"/>
  <c r="N375" i="8"/>
  <c r="L375" i="8"/>
  <c r="AK264" i="12"/>
  <c r="AM264" i="12" s="1"/>
  <c r="AL264" i="12"/>
  <c r="AN264" i="12" s="1"/>
  <c r="S305" i="8"/>
  <c r="I152" i="8"/>
  <c r="I294" i="8"/>
  <c r="K131" i="8"/>
  <c r="R378" i="12"/>
  <c r="J419" i="8"/>
  <c r="M50" i="8"/>
  <c r="K463" i="8"/>
  <c r="O366" i="8"/>
  <c r="X325" i="12"/>
  <c r="W325" i="12"/>
  <c r="AA325" i="12" s="1"/>
  <c r="Q366" i="8"/>
  <c r="M325" i="8"/>
  <c r="R285" i="8"/>
  <c r="AG244" i="12"/>
  <c r="AI244" i="12" s="1"/>
  <c r="AH244" i="12"/>
  <c r="AJ244" i="12" s="1"/>
  <c r="H152" i="8"/>
  <c r="S30" i="15"/>
  <c r="AC30" i="15" s="1"/>
  <c r="T30" i="15"/>
  <c r="AD30" i="15" s="1"/>
  <c r="AK11" i="3"/>
  <c r="AM11" i="3" s="1"/>
  <c r="AL11" i="3"/>
  <c r="AN11" i="3" s="1"/>
  <c r="O322" i="8"/>
  <c r="Q322" i="8"/>
  <c r="W281" i="12"/>
  <c r="AA281" i="12" s="1"/>
  <c r="X281" i="12"/>
  <c r="M490" i="8"/>
  <c r="U25" i="15"/>
  <c r="Y25" i="15" s="1"/>
  <c r="V25" i="15"/>
  <c r="Z25" i="15" s="1"/>
  <c r="W60" i="12"/>
  <c r="AA60" i="12" s="1"/>
  <c r="X60" i="12"/>
  <c r="Q101" i="8"/>
  <c r="O101" i="8"/>
  <c r="H125" i="8"/>
  <c r="P178" i="8"/>
  <c r="D60" i="8"/>
  <c r="D74" i="8"/>
  <c r="AL150" i="12"/>
  <c r="AN150" i="12" s="1"/>
  <c r="AK150" i="12"/>
  <c r="AM150" i="12" s="1"/>
  <c r="S191" i="8"/>
  <c r="C494" i="8"/>
  <c r="K198" i="8"/>
  <c r="R323" i="12"/>
  <c r="J364" i="8"/>
  <c r="C153" i="8"/>
  <c r="D101" i="8"/>
  <c r="M219" i="8"/>
  <c r="U353" i="12"/>
  <c r="V353" i="12"/>
  <c r="Z353" i="12" s="1"/>
  <c r="N394" i="8"/>
  <c r="L394" i="8"/>
  <c r="W106" i="15"/>
  <c r="AA106" i="15" s="1"/>
  <c r="X106" i="15"/>
  <c r="AB106" i="15" s="1"/>
  <c r="M178" i="8"/>
  <c r="H464" i="8"/>
  <c r="T37" i="15"/>
  <c r="AD37" i="15" s="1"/>
  <c r="S37" i="15"/>
  <c r="Q138" i="8"/>
  <c r="O138" i="8"/>
  <c r="W97" i="12"/>
  <c r="AA97" i="12" s="1"/>
  <c r="X97" i="12"/>
  <c r="P457" i="8"/>
  <c r="R69" i="15"/>
  <c r="M508" i="8"/>
  <c r="P236" i="8"/>
  <c r="G531" i="8"/>
  <c r="T490" i="12"/>
  <c r="AD490" i="12" s="1"/>
  <c r="S490" i="12"/>
  <c r="F531" i="8"/>
  <c r="R376" i="12"/>
  <c r="J417" i="8"/>
  <c r="AG304" i="12"/>
  <c r="AH304" i="12"/>
  <c r="AJ304" i="12" s="1"/>
  <c r="R345" i="8"/>
  <c r="S539" i="8"/>
  <c r="AL498" i="12"/>
  <c r="AN498" i="12" s="1"/>
  <c r="AK498" i="12"/>
  <c r="AM498" i="12" s="1"/>
  <c r="P295" i="8"/>
  <c r="D222" i="8"/>
  <c r="AG285" i="12"/>
  <c r="AI285" i="12" s="1"/>
  <c r="AH285" i="12"/>
  <c r="AJ285" i="12" s="1"/>
  <c r="R326" i="8"/>
  <c r="D139" i="8"/>
  <c r="S43" i="3"/>
  <c r="T43" i="3"/>
  <c r="AD43" i="3" s="1"/>
  <c r="O68" i="8"/>
  <c r="X27" i="12"/>
  <c r="AB27" i="12" s="1"/>
  <c r="W27" i="12"/>
  <c r="AA27" i="12" s="1"/>
  <c r="Q68" i="8"/>
  <c r="X369" i="12"/>
  <c r="AB369" i="12" s="1"/>
  <c r="Q410" i="8"/>
  <c r="W369" i="12"/>
  <c r="AA369" i="12" s="1"/>
  <c r="O410" i="8"/>
  <c r="H234" i="8"/>
  <c r="N381" i="8"/>
  <c r="V340" i="12"/>
  <c r="Z340" i="12" s="1"/>
  <c r="L381" i="8"/>
  <c r="U340" i="12"/>
  <c r="Y340" i="12" s="1"/>
  <c r="V39" i="12"/>
  <c r="Z39" i="12" s="1"/>
  <c r="L80" i="8"/>
  <c r="N80" i="8"/>
  <c r="U39" i="12"/>
  <c r="Y39" i="12" s="1"/>
  <c r="W59" i="15"/>
  <c r="X59" i="15"/>
  <c r="AB59" i="15" s="1"/>
  <c r="I111" i="8"/>
  <c r="H213" i="8"/>
  <c r="M77" i="8"/>
  <c r="V25" i="3"/>
  <c r="Z25" i="3" s="1"/>
  <c r="U25" i="3"/>
  <c r="R388" i="12"/>
  <c r="J429" i="8"/>
  <c r="U211" i="12"/>
  <c r="Y211" i="12" s="1"/>
  <c r="V211" i="12"/>
  <c r="Z211" i="12" s="1"/>
  <c r="N252" i="8"/>
  <c r="L252" i="8"/>
  <c r="H64" i="8"/>
  <c r="H337" i="8"/>
  <c r="T16" i="12"/>
  <c r="AD16" i="12" s="1"/>
  <c r="G57" i="8"/>
  <c r="F57" i="8"/>
  <c r="S16" i="12"/>
  <c r="M113" i="8"/>
  <c r="E427" i="8"/>
  <c r="M254" i="8"/>
  <c r="R390" i="8"/>
  <c r="AG349" i="12"/>
  <c r="AI349" i="12" s="1"/>
  <c r="AH349" i="12"/>
  <c r="AJ349" i="12" s="1"/>
  <c r="C77" i="8"/>
  <c r="K331" i="8"/>
  <c r="E301" i="8"/>
  <c r="AG52" i="12"/>
  <c r="AI52" i="12" s="1"/>
  <c r="AH52" i="12"/>
  <c r="AJ52" i="12" s="1"/>
  <c r="R93" i="8"/>
  <c r="S459" i="8"/>
  <c r="AK418" i="12"/>
  <c r="AM418" i="12" s="1"/>
  <c r="AL418" i="12"/>
  <c r="AN418" i="12" s="1"/>
  <c r="L255" i="8"/>
  <c r="N255" i="8"/>
  <c r="U214" i="12"/>
  <c r="Y214" i="12" s="1"/>
  <c r="V214" i="12"/>
  <c r="E359" i="8"/>
  <c r="E472" i="8"/>
  <c r="R24" i="3"/>
  <c r="R30" i="14"/>
  <c r="S38" i="15"/>
  <c r="AC38" i="15" s="1"/>
  <c r="T38" i="15"/>
  <c r="AD38" i="15" s="1"/>
  <c r="K495" i="8"/>
  <c r="C288" i="8"/>
  <c r="T97" i="3"/>
  <c r="AD97" i="3" s="1"/>
  <c r="S97" i="3"/>
  <c r="I349" i="8"/>
  <c r="C152" i="8"/>
  <c r="H62" i="8"/>
  <c r="D155" i="8"/>
  <c r="AL246" i="12"/>
  <c r="AN246" i="12" s="1"/>
  <c r="S287" i="8"/>
  <c r="AK246" i="12"/>
  <c r="AM246" i="12" s="1"/>
  <c r="N231" i="8"/>
  <c r="L231" i="8"/>
  <c r="V190" i="12"/>
  <c r="Z190" i="12" s="1"/>
  <c r="U190" i="12"/>
  <c r="Y190" i="12" s="1"/>
  <c r="T8" i="16"/>
  <c r="AD8" i="16" s="1"/>
  <c r="S8" i="16"/>
  <c r="K238" i="8"/>
  <c r="L474" i="8"/>
  <c r="N474" i="8"/>
  <c r="U433" i="12"/>
  <c r="Y433" i="12" s="1"/>
  <c r="V433" i="12"/>
  <c r="Z433" i="12" s="1"/>
  <c r="D185" i="8"/>
  <c r="AG14" i="3"/>
  <c r="AI14" i="3" s="1"/>
  <c r="AH14" i="3"/>
  <c r="AJ14" i="3" s="1"/>
  <c r="AH41" i="3"/>
  <c r="AJ41" i="3" s="1"/>
  <c r="AG41" i="3"/>
  <c r="AI41" i="3" s="1"/>
  <c r="X153" i="12"/>
  <c r="AB153" i="12" s="1"/>
  <c r="O194" i="8"/>
  <c r="Q194" i="8"/>
  <c r="W153" i="12"/>
  <c r="AA153" i="12" s="1"/>
  <c r="R392" i="12"/>
  <c r="J433" i="8"/>
  <c r="R12" i="16"/>
  <c r="H443" i="8"/>
  <c r="AG28" i="3"/>
  <c r="AH28" i="3"/>
  <c r="AJ28" i="3" s="1"/>
  <c r="V204" i="12"/>
  <c r="Z204" i="12" s="1"/>
  <c r="U204" i="12"/>
  <c r="Y204" i="12" s="1"/>
  <c r="N245" i="8"/>
  <c r="L245" i="8"/>
  <c r="R15" i="14"/>
  <c r="C351" i="8"/>
  <c r="AL106" i="3"/>
  <c r="AN106" i="3" s="1"/>
  <c r="AK106" i="3"/>
  <c r="AM106" i="3" s="1"/>
  <c r="S89" i="8"/>
  <c r="AL48" i="12"/>
  <c r="AN48" i="12" s="1"/>
  <c r="AK48" i="12"/>
  <c r="AM48" i="12" s="1"/>
  <c r="T461" i="12"/>
  <c r="AD461" i="12" s="1"/>
  <c r="S461" i="12"/>
  <c r="AC461" i="12" s="1"/>
  <c r="F502" i="8"/>
  <c r="G502" i="8"/>
  <c r="X328" i="12"/>
  <c r="AB328" i="12" s="1"/>
  <c r="Q369" i="8"/>
  <c r="O369" i="8"/>
  <c r="W328" i="12"/>
  <c r="AA328" i="12" s="1"/>
  <c r="V43" i="14"/>
  <c r="Z43" i="14" s="1"/>
  <c r="U43" i="14"/>
  <c r="Y43" i="14" s="1"/>
  <c r="T94" i="3"/>
  <c r="AD94" i="3" s="1"/>
  <c r="S94" i="3"/>
  <c r="H494" i="8"/>
  <c r="I329" i="8"/>
  <c r="P397" i="8"/>
  <c r="R296" i="12"/>
  <c r="J337" i="8"/>
  <c r="S39" i="15"/>
  <c r="T39" i="15"/>
  <c r="AD39" i="15" s="1"/>
  <c r="I427" i="8"/>
  <c r="D332" i="8"/>
  <c r="I528" i="8"/>
  <c r="S222" i="8"/>
  <c r="AK181" i="12"/>
  <c r="AM181" i="12" s="1"/>
  <c r="AL181" i="12"/>
  <c r="AN181" i="12" s="1"/>
  <c r="T32" i="3"/>
  <c r="AD32" i="3" s="1"/>
  <c r="S32" i="3"/>
  <c r="AC32" i="3" s="1"/>
  <c r="M412" i="8"/>
  <c r="F519" i="8"/>
  <c r="S478" i="12"/>
  <c r="T478" i="12"/>
  <c r="AD478" i="12" s="1"/>
  <c r="G519" i="8"/>
  <c r="K551" i="8"/>
  <c r="AG90" i="12"/>
  <c r="R131" i="8"/>
  <c r="AH90" i="12"/>
  <c r="AJ90" i="12" s="1"/>
  <c r="R219" i="12"/>
  <c r="J260" i="8"/>
  <c r="H278" i="8"/>
  <c r="D530" i="8"/>
  <c r="R102" i="8"/>
  <c r="AH61" i="12"/>
  <c r="AJ61" i="12" s="1"/>
  <c r="AG61" i="12"/>
  <c r="U17" i="13"/>
  <c r="Y17" i="13" s="1"/>
  <c r="V17" i="13"/>
  <c r="Z17" i="13" s="1"/>
  <c r="H84" i="8"/>
  <c r="W45" i="15"/>
  <c r="X45" i="15"/>
  <c r="AB45" i="15" s="1"/>
  <c r="E537" i="8"/>
  <c r="S208" i="12"/>
  <c r="G249" i="8"/>
  <c r="T208" i="12"/>
  <c r="AD208" i="12" s="1"/>
  <c r="F249" i="8"/>
  <c r="T26" i="16"/>
  <c r="AD26" i="16" s="1"/>
  <c r="S26" i="16"/>
  <c r="AC26" i="16" s="1"/>
  <c r="H232" i="8"/>
  <c r="U44" i="3"/>
  <c r="Y44" i="3" s="1"/>
  <c r="V44" i="3"/>
  <c r="Z44" i="3" s="1"/>
  <c r="AK76" i="15"/>
  <c r="AL76" i="15"/>
  <c r="AN76" i="15" s="1"/>
  <c r="R25" i="12"/>
  <c r="J66" i="8"/>
  <c r="W12" i="14"/>
  <c r="X12" i="14"/>
  <c r="AB12" i="14" s="1"/>
  <c r="R98" i="15"/>
  <c r="K425" i="8"/>
  <c r="R20" i="14"/>
  <c r="S194" i="12"/>
  <c r="AC194" i="12" s="1"/>
  <c r="F235" i="8"/>
  <c r="G235" i="8"/>
  <c r="T194" i="12"/>
  <c r="AD194" i="12" s="1"/>
  <c r="L346" i="8"/>
  <c r="U305" i="12"/>
  <c r="Y305" i="12" s="1"/>
  <c r="V305" i="12"/>
  <c r="Z305" i="12" s="1"/>
  <c r="N346" i="8"/>
  <c r="I200" i="8"/>
  <c r="E460" i="8"/>
  <c r="AL226" i="12"/>
  <c r="AN226" i="12" s="1"/>
  <c r="AK226" i="12"/>
  <c r="AM226" i="12" s="1"/>
  <c r="S267" i="8"/>
  <c r="AK12" i="14"/>
  <c r="AM12" i="14" s="1"/>
  <c r="AL12" i="14"/>
  <c r="AN12" i="14" s="1"/>
  <c r="T333" i="12"/>
  <c r="AD333" i="12" s="1"/>
  <c r="F374" i="8"/>
  <c r="S333" i="12"/>
  <c r="G374" i="8"/>
  <c r="E493" i="8"/>
  <c r="E296" i="8"/>
  <c r="D280" i="8"/>
  <c r="AH98" i="12"/>
  <c r="AJ98" i="12" s="1"/>
  <c r="R139" i="8"/>
  <c r="AG98" i="12"/>
  <c r="AI98" i="12" s="1"/>
  <c r="R470" i="12"/>
  <c r="J511" i="8"/>
  <c r="AL156" i="12"/>
  <c r="AN156" i="12" s="1"/>
  <c r="AK156" i="12"/>
  <c r="AM156" i="12" s="1"/>
  <c r="S197" i="8"/>
  <c r="R85" i="3"/>
  <c r="D175" i="8"/>
  <c r="M189" i="8"/>
  <c r="S70" i="3"/>
  <c r="AC70" i="3" s="1"/>
  <c r="T70" i="3"/>
  <c r="AD70" i="3" s="1"/>
  <c r="K247" i="8"/>
  <c r="E238" i="8"/>
  <c r="R89" i="15"/>
  <c r="AG361" i="12"/>
  <c r="AI361" i="12" s="1"/>
  <c r="AH361" i="12"/>
  <c r="AJ361" i="12" s="1"/>
  <c r="R402" i="8"/>
  <c r="M203" i="8"/>
  <c r="H467" i="8"/>
  <c r="R102" i="15"/>
  <c r="C308" i="8"/>
  <c r="M109" i="8"/>
  <c r="AL52" i="3"/>
  <c r="AN52" i="3" s="1"/>
  <c r="AK52" i="3"/>
  <c r="AM52" i="3" s="1"/>
  <c r="I263" i="8"/>
  <c r="H450" i="8"/>
  <c r="D501" i="8"/>
  <c r="P322" i="8"/>
  <c r="X394" i="12"/>
  <c r="AB394" i="12" s="1"/>
  <c r="W394" i="12"/>
  <c r="Q435" i="8"/>
  <c r="O435" i="8"/>
  <c r="H442" i="8"/>
  <c r="T98" i="15"/>
  <c r="AD98" i="15" s="1"/>
  <c r="S98" i="15"/>
  <c r="AC98" i="15" s="1"/>
  <c r="P55" i="8"/>
  <c r="AK47" i="3"/>
  <c r="AM47" i="3" s="1"/>
  <c r="AL47" i="3"/>
  <c r="AN47" i="3" s="1"/>
  <c r="AK54" i="3"/>
  <c r="AM54" i="3" s="1"/>
  <c r="AL54" i="3"/>
  <c r="AN54" i="3" s="1"/>
  <c r="AK98" i="3"/>
  <c r="AL98" i="3"/>
  <c r="AN98" i="3" s="1"/>
  <c r="M396" i="8"/>
  <c r="W20" i="13"/>
  <c r="AA20" i="13" s="1"/>
  <c r="X20" i="13"/>
  <c r="V76" i="15"/>
  <c r="Z76" i="15" s="1"/>
  <c r="U76" i="15"/>
  <c r="Y76" i="15" s="1"/>
  <c r="Q344" i="8"/>
  <c r="O344" i="8"/>
  <c r="W303" i="12"/>
  <c r="X303" i="12"/>
  <c r="AB303" i="12" s="1"/>
  <c r="R186" i="12"/>
  <c r="J227" i="8"/>
  <c r="D409" i="8"/>
  <c r="I354" i="8"/>
  <c r="G409" i="8"/>
  <c r="S368" i="12"/>
  <c r="AC368" i="12" s="1"/>
  <c r="T368" i="12"/>
  <c r="AD368" i="12" s="1"/>
  <c r="F409" i="8"/>
  <c r="M370" i="8"/>
  <c r="H547" i="8"/>
  <c r="U449" i="12"/>
  <c r="Y449" i="12" s="1"/>
  <c r="N490" i="8"/>
  <c r="V449" i="12"/>
  <c r="Z449" i="12" s="1"/>
  <c r="L490" i="8"/>
  <c r="K96" i="8"/>
  <c r="I462" i="8"/>
  <c r="M456" i="8"/>
  <c r="E154" i="8"/>
  <c r="S10" i="3"/>
  <c r="AC10" i="3" s="1"/>
  <c r="T10" i="3"/>
  <c r="AD10" i="3" s="1"/>
  <c r="T377" i="12"/>
  <c r="AD377" i="12" s="1"/>
  <c r="S377" i="12"/>
  <c r="G418" i="8"/>
  <c r="F418" i="8"/>
  <c r="P371" i="8"/>
  <c r="E265" i="8"/>
  <c r="F236" i="8"/>
  <c r="S195" i="12"/>
  <c r="AC195" i="12" s="1"/>
  <c r="T195" i="12"/>
  <c r="AD195" i="12" s="1"/>
  <c r="G236" i="8"/>
  <c r="C272" i="8"/>
  <c r="H334" i="8"/>
  <c r="M237" i="8"/>
  <c r="I78" i="8"/>
  <c r="R236" i="8"/>
  <c r="AH195" i="12"/>
  <c r="AJ195" i="12" s="1"/>
  <c r="AG195" i="12"/>
  <c r="AI195" i="12" s="1"/>
  <c r="X202" i="12"/>
  <c r="W202" i="12"/>
  <c r="AA202" i="12" s="1"/>
  <c r="O243" i="8"/>
  <c r="Q243" i="8"/>
  <c r="R46" i="12"/>
  <c r="J87" i="8"/>
  <c r="J113" i="8"/>
  <c r="R72" i="12"/>
  <c r="P300" i="8"/>
  <c r="M176" i="8"/>
  <c r="AG441" i="12"/>
  <c r="R482" i="8"/>
  <c r="AH441" i="12"/>
  <c r="AJ441" i="12" s="1"/>
  <c r="M239" i="8"/>
  <c r="U363" i="12"/>
  <c r="Y363" i="12" s="1"/>
  <c r="L404" i="8"/>
  <c r="V363" i="12"/>
  <c r="Z363" i="12" s="1"/>
  <c r="N404" i="8"/>
  <c r="AL65" i="15"/>
  <c r="AN65" i="15" s="1"/>
  <c r="AK65" i="15"/>
  <c r="AM65" i="15" s="1"/>
  <c r="C210" i="8"/>
  <c r="D233" i="8"/>
  <c r="M482" i="8"/>
  <c r="E201" i="8"/>
  <c r="Q447" i="8"/>
  <c r="W406" i="12"/>
  <c r="AA406" i="12" s="1"/>
  <c r="X406" i="12"/>
  <c r="O447" i="8"/>
  <c r="T90" i="15"/>
  <c r="AD90" i="15" s="1"/>
  <c r="S90" i="15"/>
  <c r="AC90" i="15" s="1"/>
  <c r="H319" i="8"/>
  <c r="H298" i="8"/>
  <c r="S323" i="8"/>
  <c r="AK282" i="12"/>
  <c r="AM282" i="12" s="1"/>
  <c r="AL282" i="12"/>
  <c r="AN282" i="12" s="1"/>
  <c r="C213" i="8"/>
  <c r="AG34" i="3"/>
  <c r="AI34" i="3" s="1"/>
  <c r="AH34" i="3"/>
  <c r="AJ34" i="3" s="1"/>
  <c r="R47" i="15"/>
  <c r="AG131" i="12"/>
  <c r="R172" i="8"/>
  <c r="AH131" i="12"/>
  <c r="AJ131" i="12" s="1"/>
  <c r="AG30" i="13"/>
  <c r="AH30" i="13"/>
  <c r="AJ30" i="13" s="1"/>
  <c r="C322" i="8"/>
  <c r="I166" i="8"/>
  <c r="AG9" i="16"/>
  <c r="AH9" i="16"/>
  <c r="AJ9" i="16" s="1"/>
  <c r="L191" i="8"/>
  <c r="U150" i="12"/>
  <c r="Y150" i="12" s="1"/>
  <c r="N191" i="8"/>
  <c r="V150" i="12"/>
  <c r="Z150" i="12" s="1"/>
  <c r="C228" i="8"/>
  <c r="I144" i="8"/>
  <c r="R75" i="8"/>
  <c r="AH34" i="12"/>
  <c r="AJ34" i="12" s="1"/>
  <c r="AG34" i="12"/>
  <c r="V386" i="12"/>
  <c r="Z386" i="12" s="1"/>
  <c r="U386" i="12"/>
  <c r="Y386" i="12" s="1"/>
  <c r="N427" i="8"/>
  <c r="L427" i="8"/>
  <c r="X243" i="12"/>
  <c r="AB243" i="12" s="1"/>
  <c r="W243" i="12"/>
  <c r="Q284" i="8"/>
  <c r="O284" i="8"/>
  <c r="I101" i="8"/>
  <c r="C285" i="8"/>
  <c r="R468" i="12"/>
  <c r="J509" i="8"/>
  <c r="C296" i="8"/>
  <c r="M62" i="8"/>
  <c r="F311" i="8"/>
  <c r="G311" i="8"/>
  <c r="S270" i="12"/>
  <c r="T270" i="12"/>
  <c r="AD270" i="12" s="1"/>
  <c r="M185" i="8"/>
  <c r="T49" i="15"/>
  <c r="AD49" i="15" s="1"/>
  <c r="S49" i="15"/>
  <c r="I348" i="8"/>
  <c r="AH21" i="15"/>
  <c r="AJ21" i="15" s="1"/>
  <c r="AG21" i="15"/>
  <c r="R369" i="12"/>
  <c r="J410" i="8"/>
  <c r="AG89" i="3"/>
  <c r="AH89" i="3"/>
  <c r="AJ89" i="3" s="1"/>
  <c r="T27" i="15"/>
  <c r="AD27" i="15" s="1"/>
  <c r="S27" i="15"/>
  <c r="H436" i="8"/>
  <c r="R257" i="12"/>
  <c r="J298" i="8"/>
  <c r="R61" i="12"/>
  <c r="J102" i="8"/>
  <c r="J244" i="8"/>
  <c r="R203" i="12"/>
  <c r="R45" i="3"/>
  <c r="R29" i="12"/>
  <c r="J70" i="8"/>
  <c r="AG289" i="12"/>
  <c r="AI289" i="12" s="1"/>
  <c r="AH289" i="12"/>
  <c r="AJ289" i="12" s="1"/>
  <c r="R330" i="8"/>
  <c r="J210" i="8"/>
  <c r="R169" i="12"/>
  <c r="P270" i="8"/>
  <c r="V73" i="3"/>
  <c r="Z73" i="3" s="1"/>
  <c r="U73" i="3"/>
  <c r="Y73" i="3" s="1"/>
  <c r="U43" i="15"/>
  <c r="Y43" i="15" s="1"/>
  <c r="V43" i="15"/>
  <c r="Z43" i="15" s="1"/>
  <c r="D398" i="8"/>
  <c r="AH265" i="12"/>
  <c r="AJ265" i="12" s="1"/>
  <c r="AG265" i="12"/>
  <c r="AI265" i="12" s="1"/>
  <c r="R306" i="8"/>
  <c r="R393" i="12"/>
  <c r="J434" i="8"/>
  <c r="P453" i="8"/>
  <c r="R27" i="13"/>
  <c r="D197" i="8"/>
  <c r="R46" i="15"/>
  <c r="W95" i="3"/>
  <c r="AA95" i="3" s="1"/>
  <c r="X95" i="3"/>
  <c r="AB95" i="3" s="1"/>
  <c r="I121" i="8"/>
  <c r="AK457" i="12"/>
  <c r="AM457" i="12" s="1"/>
  <c r="S498" i="8"/>
  <c r="AL457" i="12"/>
  <c r="AN457" i="12" s="1"/>
  <c r="E210" i="8"/>
  <c r="J129" i="8"/>
  <c r="R88" i="12"/>
  <c r="H397" i="8"/>
  <c r="S445" i="12"/>
  <c r="F486" i="8"/>
  <c r="T445" i="12"/>
  <c r="AD445" i="12" s="1"/>
  <c r="G486" i="8"/>
  <c r="O205" i="8"/>
  <c r="Q205" i="8"/>
  <c r="X164" i="12"/>
  <c r="AB164" i="12" s="1"/>
  <c r="W164" i="12"/>
  <c r="G461" i="8"/>
  <c r="S420" i="12"/>
  <c r="F461" i="8"/>
  <c r="T420" i="12"/>
  <c r="AD420" i="12" s="1"/>
  <c r="T31" i="3"/>
  <c r="AD31" i="3" s="1"/>
  <c r="S31" i="3"/>
  <c r="AC31" i="3" s="1"/>
  <c r="K138" i="8"/>
  <c r="H545" i="8"/>
  <c r="H114" i="8"/>
  <c r="D53" i="8"/>
  <c r="Q268" i="8"/>
  <c r="W227" i="12"/>
  <c r="AA227" i="12" s="1"/>
  <c r="X227" i="12"/>
  <c r="O268" i="8"/>
  <c r="P141" i="8"/>
  <c r="M150" i="8"/>
  <c r="R84" i="8"/>
  <c r="AH43" i="12"/>
  <c r="AJ43" i="12" s="1"/>
  <c r="AG43" i="12"/>
  <c r="D154" i="8"/>
  <c r="I309" i="8"/>
  <c r="AL59" i="15"/>
  <c r="AN59" i="15" s="1"/>
  <c r="AK59" i="15"/>
  <c r="AM59" i="15" s="1"/>
  <c r="M221" i="8"/>
  <c r="R173" i="12"/>
  <c r="J214" i="8"/>
  <c r="J408" i="8"/>
  <c r="R367" i="12"/>
  <c r="D486" i="8"/>
  <c r="C55" i="8"/>
  <c r="N542" i="8"/>
  <c r="L542" i="8"/>
  <c r="U501" i="12"/>
  <c r="Y501" i="12" s="1"/>
  <c r="V501" i="12"/>
  <c r="Z501" i="12" s="1"/>
  <c r="H373" i="8"/>
  <c r="M64" i="8"/>
  <c r="K336" i="8"/>
  <c r="AG99" i="12"/>
  <c r="AH99" i="12"/>
  <c r="AJ99" i="12" s="1"/>
  <c r="R140" i="8"/>
  <c r="L415" i="8"/>
  <c r="V374" i="12"/>
  <c r="Z374" i="12" s="1"/>
  <c r="N415" i="8"/>
  <c r="U374" i="12"/>
  <c r="Y374" i="12" s="1"/>
  <c r="AK10" i="15"/>
  <c r="AM10" i="15" s="1"/>
  <c r="AL10" i="15"/>
  <c r="AN10" i="15" s="1"/>
  <c r="P494" i="8"/>
  <c r="I523" i="8"/>
  <c r="AL86" i="3"/>
  <c r="AK86" i="3"/>
  <c r="AM86" i="3" s="1"/>
  <c r="R67" i="12"/>
  <c r="J108" i="8"/>
  <c r="AK245" i="12"/>
  <c r="AM245" i="12" s="1"/>
  <c r="AL245" i="12"/>
  <c r="AN245" i="12" s="1"/>
  <c r="S286" i="8"/>
  <c r="R355" i="12"/>
  <c r="J396" i="8"/>
  <c r="P116" i="8"/>
  <c r="H55" i="8"/>
  <c r="C183" i="8"/>
  <c r="S385" i="12"/>
  <c r="AC385" i="12" s="1"/>
  <c r="F426" i="8"/>
  <c r="T385" i="12"/>
  <c r="AD385" i="12" s="1"/>
  <c r="G426" i="8"/>
  <c r="S458" i="8"/>
  <c r="AL417" i="12"/>
  <c r="AN417" i="12" s="1"/>
  <c r="AK417" i="12"/>
  <c r="D318" i="8"/>
  <c r="M440" i="8"/>
  <c r="J267" i="8"/>
  <c r="R226" i="12"/>
  <c r="H276" i="8"/>
  <c r="X377" i="12"/>
  <c r="O418" i="8"/>
  <c r="W377" i="12"/>
  <c r="AA377" i="12" s="1"/>
  <c r="Q418" i="8"/>
  <c r="V38" i="3"/>
  <c r="Z38" i="3" s="1"/>
  <c r="U38" i="3"/>
  <c r="Y38" i="3" s="1"/>
  <c r="V86" i="3"/>
  <c r="Z86" i="3" s="1"/>
  <c r="U86" i="3"/>
  <c r="Y86" i="3" s="1"/>
  <c r="C84" i="8"/>
  <c r="AK213" i="12"/>
  <c r="AM213" i="12" s="1"/>
  <c r="AL213" i="12"/>
  <c r="AN213" i="12" s="1"/>
  <c r="S254" i="8"/>
  <c r="K59" i="8"/>
  <c r="G325" i="8"/>
  <c r="F325" i="8"/>
  <c r="T284" i="12"/>
  <c r="AD284" i="12" s="1"/>
  <c r="S284" i="12"/>
  <c r="W308" i="12"/>
  <c r="O349" i="8"/>
  <c r="X308" i="12"/>
  <c r="AB308" i="12" s="1"/>
  <c r="Q349" i="8"/>
  <c r="W365" i="12"/>
  <c r="AA365" i="12" s="1"/>
  <c r="O406" i="8"/>
  <c r="Q406" i="8"/>
  <c r="X365" i="12"/>
  <c r="E170" i="8"/>
  <c r="W45" i="12"/>
  <c r="Q86" i="8"/>
  <c r="O86" i="8"/>
  <c r="X45" i="12"/>
  <c r="AB45" i="12" s="1"/>
  <c r="X20" i="16"/>
  <c r="AB20" i="16" s="1"/>
  <c r="W20" i="16"/>
  <c r="AA20" i="16" s="1"/>
  <c r="H172" i="8"/>
  <c r="AL32" i="13"/>
  <c r="AN32" i="13" s="1"/>
  <c r="AK32" i="13"/>
  <c r="AM32" i="13" s="1"/>
  <c r="D323" i="8"/>
  <c r="F445" i="8"/>
  <c r="T404" i="12"/>
  <c r="AD404" i="12" s="1"/>
  <c r="S404" i="12"/>
  <c r="G445" i="8"/>
  <c r="T25" i="13"/>
  <c r="AD25" i="13" s="1"/>
  <c r="S25" i="13"/>
  <c r="E403" i="8"/>
  <c r="S338" i="8"/>
  <c r="AK297" i="12"/>
  <c r="AM297" i="12" s="1"/>
  <c r="AL297" i="12"/>
  <c r="AN297" i="12" s="1"/>
  <c r="V8" i="13"/>
  <c r="Z8" i="13" s="1"/>
  <c r="U8" i="13"/>
  <c r="Y8" i="13" s="1"/>
  <c r="I533" i="8"/>
  <c r="E264" i="8"/>
  <c r="S479" i="8"/>
  <c r="AK438" i="12"/>
  <c r="AM438" i="12" s="1"/>
  <c r="AL438" i="12"/>
  <c r="AN438" i="12" s="1"/>
  <c r="Q440" i="8"/>
  <c r="X399" i="12"/>
  <c r="AB399" i="12" s="1"/>
  <c r="O440" i="8"/>
  <c r="W399" i="12"/>
  <c r="AA399" i="12" s="1"/>
  <c r="S233" i="12"/>
  <c r="T233" i="12"/>
  <c r="AD233" i="12" s="1"/>
  <c r="G274" i="8"/>
  <c r="F274" i="8"/>
  <c r="AH23" i="13"/>
  <c r="AJ23" i="13" s="1"/>
  <c r="AG23" i="13"/>
  <c r="R414" i="12"/>
  <c r="J455" i="8"/>
  <c r="X49" i="3"/>
  <c r="AB49" i="3" s="1"/>
  <c r="W49" i="3"/>
  <c r="AA49" i="3" s="1"/>
  <c r="P72" i="8"/>
  <c r="R64" i="3"/>
  <c r="AL428" i="12"/>
  <c r="AN428" i="12" s="1"/>
  <c r="S469" i="8"/>
  <c r="AK428" i="12"/>
  <c r="AM428" i="12" s="1"/>
  <c r="U117" i="12"/>
  <c r="Y117" i="12" s="1"/>
  <c r="N158" i="8"/>
  <c r="V117" i="12"/>
  <c r="Z117" i="12" s="1"/>
  <c r="L158" i="8"/>
  <c r="H170" i="8"/>
  <c r="R11" i="16"/>
  <c r="R193" i="8"/>
  <c r="AG152" i="12"/>
  <c r="AH152" i="12"/>
  <c r="AJ152" i="12" s="1"/>
  <c r="H470" i="8"/>
  <c r="I374" i="8"/>
  <c r="D494" i="8"/>
  <c r="C91" i="8"/>
  <c r="AK247" i="12"/>
  <c r="AM247" i="12" s="1"/>
  <c r="AL247" i="12"/>
  <c r="AN247" i="12" s="1"/>
  <c r="S288" i="8"/>
  <c r="O217" i="8"/>
  <c r="W176" i="12"/>
  <c r="AA176" i="12" s="1"/>
  <c r="Q217" i="8"/>
  <c r="X176" i="12"/>
  <c r="R233" i="8"/>
  <c r="AH192" i="12"/>
  <c r="AJ192" i="12" s="1"/>
  <c r="AG192" i="12"/>
  <c r="AI192" i="12" s="1"/>
  <c r="W41" i="15"/>
  <c r="AA41" i="15" s="1"/>
  <c r="X41" i="15"/>
  <c r="AB41" i="15" s="1"/>
  <c r="U20" i="13"/>
  <c r="Y20" i="13" s="1"/>
  <c r="V20" i="13"/>
  <c r="Z20" i="13" s="1"/>
  <c r="R224" i="8"/>
  <c r="AH183" i="12"/>
  <c r="AJ183" i="12" s="1"/>
  <c r="AG183" i="12"/>
  <c r="P246" i="8"/>
  <c r="R234" i="12"/>
  <c r="J275" i="8"/>
  <c r="P491" i="8"/>
  <c r="D442" i="8"/>
  <c r="I549" i="8"/>
  <c r="C60" i="8"/>
  <c r="I273" i="8"/>
  <c r="V40" i="12"/>
  <c r="Z40" i="12" s="1"/>
  <c r="N81" i="8"/>
  <c r="L81" i="8"/>
  <c r="U40" i="12"/>
  <c r="Y40" i="12" s="1"/>
  <c r="K289" i="8"/>
  <c r="K412" i="8"/>
  <c r="AK19" i="3"/>
  <c r="AM19" i="3" s="1"/>
  <c r="AL19" i="3"/>
  <c r="AN19" i="3" s="1"/>
  <c r="F539" i="8"/>
  <c r="G539" i="8"/>
  <c r="T498" i="12"/>
  <c r="AD498" i="12" s="1"/>
  <c r="S498" i="12"/>
  <c r="AC498" i="12" s="1"/>
  <c r="AG91" i="3"/>
  <c r="AH91" i="3"/>
  <c r="AJ91" i="3" s="1"/>
  <c r="F399" i="8"/>
  <c r="G399" i="8"/>
  <c r="T358" i="12"/>
  <c r="AD358" i="12" s="1"/>
  <c r="S358" i="12"/>
  <c r="AC358" i="12" s="1"/>
  <c r="D120" i="8"/>
  <c r="C429" i="8"/>
  <c r="F411" i="8"/>
  <c r="S370" i="12"/>
  <c r="AC370" i="12" s="1"/>
  <c r="T370" i="12"/>
  <c r="AD370" i="12" s="1"/>
  <c r="G411" i="8"/>
  <c r="M135" i="8"/>
  <c r="O446" i="8"/>
  <c r="Q446" i="8"/>
  <c r="X405" i="12"/>
  <c r="AB405" i="12" s="1"/>
  <c r="W405" i="12"/>
  <c r="AA405" i="12" s="1"/>
  <c r="S23" i="3"/>
  <c r="AC23" i="3" s="1"/>
  <c r="T23" i="3"/>
  <c r="AD23" i="3" s="1"/>
  <c r="AG62" i="3"/>
  <c r="AI62" i="3" s="1"/>
  <c r="AH62" i="3"/>
  <c r="AJ62" i="3" s="1"/>
  <c r="K114" i="8"/>
  <c r="D240" i="8"/>
  <c r="N160" i="8"/>
  <c r="L160" i="8"/>
  <c r="V119" i="12"/>
  <c r="Z119" i="12" s="1"/>
  <c r="U119" i="12"/>
  <c r="Y119" i="12" s="1"/>
  <c r="R31" i="3"/>
  <c r="AK431" i="12"/>
  <c r="AM431" i="12" s="1"/>
  <c r="AL431" i="12"/>
  <c r="AN431" i="12" s="1"/>
  <c r="S472" i="8"/>
  <c r="H130" i="8"/>
  <c r="U250" i="12"/>
  <c r="Y250" i="12" s="1"/>
  <c r="N291" i="8"/>
  <c r="L291" i="8"/>
  <c r="V250" i="12"/>
  <c r="Z250" i="12" s="1"/>
  <c r="P59" i="8"/>
  <c r="F371" i="8"/>
  <c r="G371" i="8"/>
  <c r="T330" i="12"/>
  <c r="AD330" i="12" s="1"/>
  <c r="S330" i="12"/>
  <c r="AC330" i="12" s="1"/>
  <c r="E213" i="8"/>
  <c r="M100" i="8"/>
  <c r="AL33" i="14"/>
  <c r="AN33" i="14" s="1"/>
  <c r="AK33" i="14"/>
  <c r="AM33" i="14" s="1"/>
  <c r="AG85" i="3"/>
  <c r="AH85" i="3"/>
  <c r="AJ85" i="3" s="1"/>
  <c r="AG104" i="12"/>
  <c r="AI104" i="12" s="1"/>
  <c r="AH104" i="12"/>
  <c r="AJ104" i="12" s="1"/>
  <c r="R145" i="8"/>
  <c r="AH334" i="12"/>
  <c r="AJ334" i="12" s="1"/>
  <c r="R375" i="8"/>
  <c r="AG334" i="12"/>
  <c r="AI334" i="12" s="1"/>
  <c r="J437" i="8"/>
  <c r="R396" i="12"/>
  <c r="X90" i="3"/>
  <c r="AB90" i="3" s="1"/>
  <c r="W90" i="3"/>
  <c r="AA90" i="3" s="1"/>
  <c r="AH212" i="12"/>
  <c r="AJ212" i="12" s="1"/>
  <c r="R253" i="8"/>
  <c r="AG212" i="12"/>
  <c r="D506" i="8"/>
  <c r="J133" i="8"/>
  <c r="R92" i="12"/>
  <c r="I436" i="8"/>
  <c r="I387" i="8"/>
  <c r="K252" i="8"/>
  <c r="G142" i="8"/>
  <c r="T101" i="12"/>
  <c r="AD101" i="12" s="1"/>
  <c r="S101" i="12"/>
  <c r="AC101" i="12" s="1"/>
  <c r="F142" i="8"/>
  <c r="R95" i="12"/>
  <c r="J136" i="8"/>
  <c r="U285" i="12"/>
  <c r="Y285" i="12" s="1"/>
  <c r="N326" i="8"/>
  <c r="L326" i="8"/>
  <c r="V285" i="12"/>
  <c r="Z285" i="12" s="1"/>
  <c r="P383" i="8"/>
  <c r="X22" i="14"/>
  <c r="W22" i="14"/>
  <c r="AA22" i="14" s="1"/>
  <c r="C544" i="8"/>
  <c r="P244" i="8"/>
  <c r="H351" i="8"/>
  <c r="AL212" i="12"/>
  <c r="AN212" i="12" s="1"/>
  <c r="S253" i="8"/>
  <c r="AK212" i="12"/>
  <c r="AM212" i="12" s="1"/>
  <c r="E156" i="8"/>
  <c r="X36" i="13"/>
  <c r="W36" i="13"/>
  <c r="AA36" i="13" s="1"/>
  <c r="T54" i="15"/>
  <c r="AD54" i="15" s="1"/>
  <c r="S54" i="15"/>
  <c r="P434" i="8"/>
  <c r="E220" i="8"/>
  <c r="W45" i="14"/>
  <c r="AA45" i="14" s="1"/>
  <c r="X45" i="14"/>
  <c r="X26" i="16"/>
  <c r="AB26" i="16" s="1"/>
  <c r="W26" i="16"/>
  <c r="AA26" i="16" s="1"/>
  <c r="AK280" i="12"/>
  <c r="AM280" i="12" s="1"/>
  <c r="AL280" i="12"/>
  <c r="AN280" i="12" s="1"/>
  <c r="S321" i="8"/>
  <c r="I485" i="8"/>
  <c r="P128" i="8"/>
  <c r="R41" i="3"/>
  <c r="S36" i="3"/>
  <c r="AC36" i="3" s="1"/>
  <c r="T36" i="3"/>
  <c r="AD36" i="3" s="1"/>
  <c r="M376" i="8"/>
  <c r="M380" i="8"/>
  <c r="T12" i="13"/>
  <c r="AD12" i="13" s="1"/>
  <c r="S12" i="13"/>
  <c r="AC12" i="13" s="1"/>
  <c r="I499" i="8"/>
  <c r="C493" i="8"/>
  <c r="K282" i="8"/>
  <c r="G356" i="8"/>
  <c r="F356" i="8"/>
  <c r="T315" i="12"/>
  <c r="AD315" i="12" s="1"/>
  <c r="S315" i="12"/>
  <c r="I504" i="8"/>
  <c r="P197" i="8"/>
  <c r="M106" i="8"/>
  <c r="D374" i="8"/>
  <c r="I83" i="8"/>
  <c r="X51" i="3"/>
  <c r="AB51" i="3" s="1"/>
  <c r="W51" i="3"/>
  <c r="AA51" i="3" s="1"/>
  <c r="M60" i="8"/>
  <c r="AK375" i="12"/>
  <c r="AM375" i="12" s="1"/>
  <c r="S416" i="8"/>
  <c r="AL375" i="12"/>
  <c r="AN375" i="12" s="1"/>
  <c r="T125" i="12"/>
  <c r="AD125" i="12" s="1"/>
  <c r="S125" i="12"/>
  <c r="AC125" i="12" s="1"/>
  <c r="G166" i="8"/>
  <c r="F166" i="8"/>
  <c r="F170" i="8"/>
  <c r="S129" i="12"/>
  <c r="AC129" i="12" s="1"/>
  <c r="T129" i="12"/>
  <c r="AD129" i="12" s="1"/>
  <c r="G170" i="8"/>
  <c r="U80" i="15"/>
  <c r="V80" i="15"/>
  <c r="Z80" i="15" s="1"/>
  <c r="C222" i="8"/>
  <c r="R91" i="8"/>
  <c r="AG50" i="12"/>
  <c r="AI50" i="12" s="1"/>
  <c r="AH50" i="12"/>
  <c r="AJ50" i="12" s="1"/>
  <c r="T7" i="14"/>
  <c r="AD7" i="14" s="1"/>
  <c r="S7" i="14"/>
  <c r="G237" i="8"/>
  <c r="S196" i="12"/>
  <c r="AC196" i="12" s="1"/>
  <c r="T196" i="12"/>
  <c r="AD196" i="12" s="1"/>
  <c r="F237" i="8"/>
  <c r="S384" i="12"/>
  <c r="F425" i="8"/>
  <c r="T384" i="12"/>
  <c r="AD384" i="12" s="1"/>
  <c r="G425" i="8"/>
  <c r="N157" i="8"/>
  <c r="U116" i="12"/>
  <c r="Y116" i="12" s="1"/>
  <c r="L157" i="8"/>
  <c r="V116" i="12"/>
  <c r="Z116" i="12" s="1"/>
  <c r="R461" i="8"/>
  <c r="AG420" i="12"/>
  <c r="AH420" i="12"/>
  <c r="AJ420" i="12" s="1"/>
  <c r="C72" i="8"/>
  <c r="V10" i="14"/>
  <c r="Z10" i="14" s="1"/>
  <c r="U10" i="14"/>
  <c r="Y10" i="14" s="1"/>
  <c r="H259" i="8"/>
  <c r="S364" i="12"/>
  <c r="G405" i="8"/>
  <c r="T364" i="12"/>
  <c r="AD364" i="12" s="1"/>
  <c r="F405" i="8"/>
  <c r="P201" i="8"/>
  <c r="I202" i="8"/>
  <c r="AG40" i="15"/>
  <c r="AH40" i="15"/>
  <c r="AJ40" i="15" s="1"/>
  <c r="S450" i="8"/>
  <c r="AL409" i="12"/>
  <c r="AN409" i="12" s="1"/>
  <c r="AK409" i="12"/>
  <c r="AM409" i="12" s="1"/>
  <c r="AK68" i="12"/>
  <c r="AM68" i="12" s="1"/>
  <c r="AL68" i="12"/>
  <c r="AN68" i="12" s="1"/>
  <c r="S109" i="8"/>
  <c r="F248" i="8"/>
  <c r="S207" i="12"/>
  <c r="AC207" i="12" s="1"/>
  <c r="T207" i="12"/>
  <c r="AD207" i="12" s="1"/>
  <c r="G248" i="8"/>
  <c r="L447" i="8"/>
  <c r="V406" i="12"/>
  <c r="Z406" i="12" s="1"/>
  <c r="U406" i="12"/>
  <c r="Y406" i="12" s="1"/>
  <c r="N447" i="8"/>
  <c r="W9" i="15"/>
  <c r="AA9" i="15" s="1"/>
  <c r="X9" i="15"/>
  <c r="AB9" i="15" s="1"/>
  <c r="I189" i="8"/>
  <c r="P83" i="8"/>
  <c r="U16" i="13"/>
  <c r="Y16" i="13" s="1"/>
  <c r="V16" i="13"/>
  <c r="Z16" i="13" s="1"/>
  <c r="AG149" i="12"/>
  <c r="R190" i="8"/>
  <c r="AH149" i="12"/>
  <c r="AJ149" i="12" s="1"/>
  <c r="U47" i="15"/>
  <c r="Y47" i="15" s="1"/>
  <c r="V47" i="15"/>
  <c r="Z47" i="15" s="1"/>
  <c r="J420" i="8"/>
  <c r="R379" i="12"/>
  <c r="C254" i="8"/>
  <c r="W271" i="12"/>
  <c r="AA271" i="12" s="1"/>
  <c r="X271" i="12"/>
  <c r="Q312" i="8"/>
  <c r="O312" i="8"/>
  <c r="S324" i="8"/>
  <c r="AL283" i="12"/>
  <c r="AN283" i="12" s="1"/>
  <c r="AK283" i="12"/>
  <c r="AM283" i="12" s="1"/>
  <c r="K358" i="8"/>
  <c r="R520" i="8"/>
  <c r="AH479" i="12"/>
  <c r="AJ479" i="12" s="1"/>
  <c r="AG479" i="12"/>
  <c r="I90" i="8"/>
  <c r="K413" i="8"/>
  <c r="D492" i="8"/>
  <c r="M303" i="8"/>
  <c r="E491" i="8"/>
  <c r="C365" i="8"/>
  <c r="K424" i="8"/>
  <c r="AG327" i="12"/>
  <c r="AI327" i="12" s="1"/>
  <c r="R368" i="8"/>
  <c r="AH327" i="12"/>
  <c r="AJ327" i="12" s="1"/>
  <c r="H422" i="8"/>
  <c r="V297" i="12"/>
  <c r="Z297" i="12" s="1"/>
  <c r="L338" i="8"/>
  <c r="U297" i="12"/>
  <c r="Y297" i="12" s="1"/>
  <c r="N338" i="8"/>
  <c r="I502" i="8"/>
  <c r="Q305" i="8"/>
  <c r="W264" i="12"/>
  <c r="AA264" i="12" s="1"/>
  <c r="O305" i="8"/>
  <c r="X264" i="12"/>
  <c r="R401" i="8"/>
  <c r="AH360" i="12"/>
  <c r="AJ360" i="12" s="1"/>
  <c r="AG360" i="12"/>
  <c r="AI360" i="12" s="1"/>
  <c r="G530" i="8"/>
  <c r="S489" i="12"/>
  <c r="F530" i="8"/>
  <c r="T489" i="12"/>
  <c r="AD489" i="12" s="1"/>
  <c r="C99" i="8"/>
  <c r="W242" i="12"/>
  <c r="Q283" i="8"/>
  <c r="X242" i="12"/>
  <c r="AB242" i="12" s="1"/>
  <c r="O283" i="8"/>
  <c r="AL330" i="12"/>
  <c r="AN330" i="12" s="1"/>
  <c r="S371" i="8"/>
  <c r="AK330" i="12"/>
  <c r="AM330" i="12" s="1"/>
  <c r="AK110" i="12"/>
  <c r="AM110" i="12" s="1"/>
  <c r="AL110" i="12"/>
  <c r="AN110" i="12" s="1"/>
  <c r="S151" i="8"/>
  <c r="T147" i="12"/>
  <c r="AD147" i="12" s="1"/>
  <c r="F188" i="8"/>
  <c r="S147" i="12"/>
  <c r="AC147" i="12" s="1"/>
  <c r="G188" i="8"/>
  <c r="V208" i="12"/>
  <c r="Z208" i="12" s="1"/>
  <c r="L249" i="8"/>
  <c r="N249" i="8"/>
  <c r="U208" i="12"/>
  <c r="Y208" i="12" s="1"/>
  <c r="G385" i="8"/>
  <c r="F385" i="8"/>
  <c r="T344" i="12"/>
  <c r="AD344" i="12" s="1"/>
  <c r="S344" i="12"/>
  <c r="AK244" i="12"/>
  <c r="AM244" i="12" s="1"/>
  <c r="S285" i="8"/>
  <c r="AL244" i="12"/>
  <c r="AN244" i="12" s="1"/>
  <c r="I66" i="8"/>
  <c r="R76" i="15"/>
  <c r="AH17" i="14"/>
  <c r="AJ17" i="14" s="1"/>
  <c r="AG17" i="14"/>
  <c r="R237" i="12"/>
  <c r="J278" i="8"/>
  <c r="AK21" i="12"/>
  <c r="AM21" i="12" s="1"/>
  <c r="S62" i="8"/>
  <c r="AL21" i="12"/>
  <c r="AN21" i="12" s="1"/>
  <c r="E462" i="8"/>
  <c r="R399" i="12"/>
  <c r="J440" i="8"/>
  <c r="P522" i="8"/>
  <c r="D103" i="8"/>
  <c r="M390" i="8"/>
  <c r="D404" i="8"/>
  <c r="S216" i="8"/>
  <c r="AL175" i="12"/>
  <c r="AN175" i="12" s="1"/>
  <c r="AK175" i="12"/>
  <c r="AM175" i="12" s="1"/>
  <c r="R492" i="12"/>
  <c r="J533" i="8"/>
  <c r="E257" i="8"/>
  <c r="K173" i="8"/>
  <c r="U61" i="3"/>
  <c r="Y61" i="3" s="1"/>
  <c r="V61" i="3"/>
  <c r="Z61" i="3" s="1"/>
  <c r="I417" i="8"/>
  <c r="L171" i="8"/>
  <c r="U130" i="12"/>
  <c r="Y130" i="12" s="1"/>
  <c r="V130" i="12"/>
  <c r="Z130" i="12" s="1"/>
  <c r="N171" i="8"/>
  <c r="H490" i="8"/>
  <c r="R270" i="12"/>
  <c r="J311" i="8"/>
  <c r="P400" i="8"/>
  <c r="N140" i="8"/>
  <c r="V99" i="12"/>
  <c r="Z99" i="12" s="1"/>
  <c r="U99" i="12"/>
  <c r="Y99" i="12" s="1"/>
  <c r="L140" i="8"/>
  <c r="M208" i="8"/>
  <c r="X109" i="12"/>
  <c r="AB109" i="12" s="1"/>
  <c r="Q150" i="8"/>
  <c r="O150" i="8"/>
  <c r="W109" i="12"/>
  <c r="AA109" i="12" s="1"/>
  <c r="AG404" i="12"/>
  <c r="AI404" i="12" s="1"/>
  <c r="R445" i="8"/>
  <c r="AH404" i="12"/>
  <c r="AJ404" i="12" s="1"/>
  <c r="AK29" i="15"/>
  <c r="AM29" i="15" s="1"/>
  <c r="AL29" i="15"/>
  <c r="AN29" i="15" s="1"/>
  <c r="AG8" i="13"/>
  <c r="AH8" i="13"/>
  <c r="AJ8" i="13" s="1"/>
  <c r="J365" i="8"/>
  <c r="R324" i="12"/>
  <c r="C354" i="8"/>
  <c r="C121" i="8"/>
  <c r="R269" i="12"/>
  <c r="J310" i="8"/>
  <c r="AH90" i="15"/>
  <c r="AJ90" i="15" s="1"/>
  <c r="AG90" i="15"/>
  <c r="E528" i="8"/>
  <c r="K192" i="8"/>
  <c r="T213" i="12"/>
  <c r="AD213" i="12" s="1"/>
  <c r="S213" i="12"/>
  <c r="G254" i="8"/>
  <c r="F254" i="8"/>
  <c r="J300" i="8"/>
  <c r="R259" i="12"/>
  <c r="E218" i="8"/>
  <c r="K66" i="8"/>
  <c r="R384" i="12"/>
  <c r="J425" i="8"/>
  <c r="M81" i="8"/>
  <c r="T90" i="3"/>
  <c r="AD90" i="3" s="1"/>
  <c r="S90" i="3"/>
  <c r="C315" i="8"/>
  <c r="S68" i="15"/>
  <c r="AC68" i="15" s="1"/>
  <c r="T68" i="15"/>
  <c r="AD68" i="15" s="1"/>
  <c r="H485" i="8"/>
  <c r="C247" i="8"/>
  <c r="C371" i="8"/>
  <c r="K323" i="8"/>
  <c r="T197" i="12"/>
  <c r="AD197" i="12" s="1"/>
  <c r="F238" i="8"/>
  <c r="G238" i="8"/>
  <c r="S197" i="12"/>
  <c r="R466" i="8"/>
  <c r="AG425" i="12"/>
  <c r="AI425" i="12" s="1"/>
  <c r="AH425" i="12"/>
  <c r="AJ425" i="12" s="1"/>
  <c r="P519" i="8"/>
  <c r="C234" i="8"/>
  <c r="H343" i="8"/>
  <c r="AL278" i="12"/>
  <c r="AN278" i="12" s="1"/>
  <c r="S319" i="8"/>
  <c r="AK278" i="12"/>
  <c r="AM278" i="12" s="1"/>
  <c r="H552" i="8"/>
  <c r="T508" i="12"/>
  <c r="AD508" i="12" s="1"/>
  <c r="F549" i="8"/>
  <c r="S508" i="12"/>
  <c r="AC508" i="12" s="1"/>
  <c r="G549" i="8"/>
  <c r="W378" i="12"/>
  <c r="X378" i="12"/>
  <c r="AB378" i="12" s="1"/>
  <c r="O419" i="8"/>
  <c r="Q419" i="8"/>
  <c r="I187" i="8"/>
  <c r="V355" i="12"/>
  <c r="Z355" i="12" s="1"/>
  <c r="L396" i="8"/>
  <c r="N396" i="8"/>
  <c r="U355" i="12"/>
  <c r="O151" i="8"/>
  <c r="W110" i="12"/>
  <c r="AA110" i="12" s="1"/>
  <c r="X110" i="12"/>
  <c r="Q151" i="8"/>
  <c r="W233" i="12"/>
  <c r="AA233" i="12" s="1"/>
  <c r="Q274" i="8"/>
  <c r="X233" i="12"/>
  <c r="AB233" i="12" s="1"/>
  <c r="O274" i="8"/>
  <c r="T26" i="15"/>
  <c r="AD26" i="15" s="1"/>
  <c r="S26" i="15"/>
  <c r="AH422" i="12"/>
  <c r="AJ422" i="12" s="1"/>
  <c r="AG422" i="12"/>
  <c r="R463" i="8"/>
  <c r="S25" i="15"/>
  <c r="AC25" i="15" s="1"/>
  <c r="T25" i="15"/>
  <c r="AD25" i="15" s="1"/>
  <c r="AK73" i="15"/>
  <c r="AM73" i="15" s="1"/>
  <c r="AL73" i="15"/>
  <c r="AN73" i="15" s="1"/>
  <c r="I296" i="8"/>
  <c r="H118" i="8"/>
  <c r="H393" i="8"/>
  <c r="H273" i="8"/>
  <c r="S92" i="3"/>
  <c r="AC92" i="3" s="1"/>
  <c r="T92" i="3"/>
  <c r="AD92" i="3" s="1"/>
  <c r="R417" i="12"/>
  <c r="J458" i="8"/>
  <c r="P181" i="8"/>
  <c r="W77" i="3"/>
  <c r="AA77" i="3" s="1"/>
  <c r="X77" i="3"/>
  <c r="M345" i="8"/>
  <c r="R265" i="8"/>
  <c r="AH224" i="12"/>
  <c r="AJ224" i="12" s="1"/>
  <c r="AG224" i="12"/>
  <c r="AI224" i="12" s="1"/>
  <c r="T85" i="3"/>
  <c r="AD85" i="3" s="1"/>
  <c r="S85" i="3"/>
  <c r="E114" i="8"/>
  <c r="R77" i="3"/>
  <c r="AK87" i="3"/>
  <c r="AM87" i="3" s="1"/>
  <c r="AL87" i="3"/>
  <c r="AN87" i="3" s="1"/>
  <c r="R79" i="3"/>
  <c r="D232" i="8"/>
  <c r="U299" i="12"/>
  <c r="Y299" i="12" s="1"/>
  <c r="V299" i="12"/>
  <c r="Z299" i="12" s="1"/>
  <c r="N340" i="8"/>
  <c r="L340" i="8"/>
  <c r="W9" i="13"/>
  <c r="AA9" i="13" s="1"/>
  <c r="X9" i="13"/>
  <c r="K351" i="8"/>
  <c r="M360" i="8"/>
  <c r="W268" i="12"/>
  <c r="AA268" i="12" s="1"/>
  <c r="Q309" i="8"/>
  <c r="X268" i="12"/>
  <c r="AB268" i="12" s="1"/>
  <c r="O309" i="8"/>
  <c r="E110" i="8"/>
  <c r="S475" i="12"/>
  <c r="T475" i="12"/>
  <c r="AD475" i="12" s="1"/>
  <c r="G516" i="8"/>
  <c r="F516" i="8"/>
  <c r="H342" i="8"/>
  <c r="S165" i="8"/>
  <c r="AK124" i="12"/>
  <c r="AM124" i="12" s="1"/>
  <c r="AL124" i="12"/>
  <c r="AN124" i="12" s="1"/>
  <c r="W96" i="12"/>
  <c r="O137" i="8"/>
  <c r="X96" i="12"/>
  <c r="AB96" i="12" s="1"/>
  <c r="Q137" i="8"/>
  <c r="X204" i="12"/>
  <c r="AB204" i="12" s="1"/>
  <c r="Q245" i="8"/>
  <c r="O245" i="8"/>
  <c r="W204" i="12"/>
  <c r="X245" i="12"/>
  <c r="AB245" i="12" s="1"/>
  <c r="O286" i="8"/>
  <c r="W245" i="12"/>
  <c r="AA245" i="12" s="1"/>
  <c r="Q286" i="8"/>
  <c r="AG89" i="12"/>
  <c r="AH89" i="12"/>
  <c r="AJ89" i="12" s="1"/>
  <c r="R130" i="8"/>
  <c r="AL11" i="16"/>
  <c r="AN11" i="16" s="1"/>
  <c r="AK11" i="16"/>
  <c r="N298" i="8"/>
  <c r="L298" i="8"/>
  <c r="U257" i="12"/>
  <c r="Y257" i="12" s="1"/>
  <c r="V257" i="12"/>
  <c r="Z257" i="12" s="1"/>
  <c r="F118" i="8"/>
  <c r="G118" i="8"/>
  <c r="T77" i="12"/>
  <c r="AD77" i="12" s="1"/>
  <c r="S77" i="12"/>
  <c r="C165" i="8"/>
  <c r="H119" i="8"/>
  <c r="P454" i="8"/>
  <c r="R73" i="3"/>
  <c r="G177" i="8"/>
  <c r="T136" i="12"/>
  <c r="AD136" i="12" s="1"/>
  <c r="F177" i="8"/>
  <c r="S136" i="12"/>
  <c r="L65" i="8"/>
  <c r="U24" i="12"/>
  <c r="Y24" i="12" s="1"/>
  <c r="V24" i="12"/>
  <c r="Z24" i="12" s="1"/>
  <c r="N65" i="8"/>
  <c r="AK380" i="12"/>
  <c r="AM380" i="12" s="1"/>
  <c r="S421" i="8"/>
  <c r="AL380" i="12"/>
  <c r="AN380" i="12" s="1"/>
  <c r="R64" i="15"/>
  <c r="R379" i="8"/>
  <c r="AG338" i="12"/>
  <c r="AH338" i="12"/>
  <c r="AJ338" i="12" s="1"/>
  <c r="R110" i="8"/>
  <c r="AH69" i="12"/>
  <c r="AJ69" i="12" s="1"/>
  <c r="AG69" i="12"/>
  <c r="AH21" i="12"/>
  <c r="AJ21" i="12" s="1"/>
  <c r="R62" i="8"/>
  <c r="AG21" i="12"/>
  <c r="V42" i="12"/>
  <c r="Z42" i="12" s="1"/>
  <c r="U42" i="12"/>
  <c r="Y42" i="12" s="1"/>
  <c r="N83" i="8"/>
  <c r="L83" i="8"/>
  <c r="G305" i="8"/>
  <c r="F305" i="8"/>
  <c r="T264" i="12"/>
  <c r="AD264" i="12" s="1"/>
  <c r="S264" i="12"/>
  <c r="J264" i="8"/>
  <c r="R223" i="12"/>
  <c r="AG23" i="16"/>
  <c r="AH23" i="16"/>
  <c r="AJ23" i="16" s="1"/>
  <c r="J218" i="8"/>
  <c r="R177" i="12"/>
  <c r="K301" i="8"/>
  <c r="P473" i="8"/>
  <c r="I123" i="8"/>
  <c r="G330" i="8"/>
  <c r="T289" i="12"/>
  <c r="AD289" i="12" s="1"/>
  <c r="S289" i="12"/>
  <c r="AC289" i="12" s="1"/>
  <c r="F330" i="8"/>
  <c r="L501" i="8"/>
  <c r="N501" i="8"/>
  <c r="U460" i="12"/>
  <c r="Y460" i="12" s="1"/>
  <c r="V460" i="12"/>
  <c r="Z460" i="12" s="1"/>
  <c r="E212" i="8"/>
  <c r="C304" i="8"/>
  <c r="V462" i="12"/>
  <c r="Z462" i="12" s="1"/>
  <c r="L503" i="8"/>
  <c r="N503" i="8"/>
  <c r="U462" i="12"/>
  <c r="Y462" i="12" s="1"/>
  <c r="W13" i="14"/>
  <c r="AA13" i="14" s="1"/>
  <c r="X13" i="14"/>
  <c r="AB13" i="14" s="1"/>
  <c r="Q87" i="8"/>
  <c r="W46" i="12"/>
  <c r="AA46" i="12" s="1"/>
  <c r="O87" i="8"/>
  <c r="X46" i="12"/>
  <c r="AK29" i="12"/>
  <c r="AM29" i="12" s="1"/>
  <c r="S70" i="8"/>
  <c r="AL29" i="12"/>
  <c r="AN29" i="12" s="1"/>
  <c r="S35" i="13"/>
  <c r="T35" i="13"/>
  <c r="AD35" i="13" s="1"/>
  <c r="C260" i="8"/>
  <c r="H542" i="8"/>
  <c r="AG295" i="12"/>
  <c r="R336" i="8"/>
  <c r="AH295" i="12"/>
  <c r="AJ295" i="12" s="1"/>
  <c r="U341" i="12"/>
  <c r="Y341" i="12" s="1"/>
  <c r="L382" i="8"/>
  <c r="N382" i="8"/>
  <c r="V341" i="12"/>
  <c r="Z341" i="12" s="1"/>
  <c r="C128" i="8"/>
  <c r="D264" i="8"/>
  <c r="P342" i="8"/>
  <c r="R107" i="15"/>
  <c r="I456" i="8"/>
  <c r="S176" i="12"/>
  <c r="AC176" i="12" s="1"/>
  <c r="G217" i="8"/>
  <c r="T176" i="12"/>
  <c r="AD176" i="12" s="1"/>
  <c r="F217" i="8"/>
  <c r="M371" i="8"/>
  <c r="Q547" i="8"/>
  <c r="W506" i="12"/>
  <c r="AA506" i="12" s="1"/>
  <c r="X506" i="12"/>
  <c r="O547" i="8"/>
  <c r="I352" i="8"/>
  <c r="P499" i="8"/>
  <c r="F124" i="8"/>
  <c r="T83" i="12"/>
  <c r="AD83" i="12" s="1"/>
  <c r="S83" i="12"/>
  <c r="G124" i="8"/>
  <c r="I363" i="8"/>
  <c r="I552" i="8"/>
  <c r="AG39" i="3"/>
  <c r="AI39" i="3" s="1"/>
  <c r="AH39" i="3"/>
  <c r="AJ39" i="3" s="1"/>
  <c r="H52" i="8"/>
  <c r="L513" i="8"/>
  <c r="V472" i="12"/>
  <c r="Z472" i="12" s="1"/>
  <c r="N513" i="8"/>
  <c r="U472" i="12"/>
  <c r="Y472" i="12" s="1"/>
  <c r="H147" i="8"/>
  <c r="I469" i="8"/>
  <c r="AK171" i="12"/>
  <c r="AM171" i="12" s="1"/>
  <c r="AL171" i="12"/>
  <c r="AN171" i="12" s="1"/>
  <c r="S212" i="8"/>
  <c r="AK325" i="12"/>
  <c r="AM325" i="12" s="1"/>
  <c r="AL325" i="12"/>
  <c r="AN325" i="12" s="1"/>
  <c r="S366" i="8"/>
  <c r="M122" i="8"/>
  <c r="D142" i="8"/>
  <c r="W293" i="12"/>
  <c r="AA293" i="12" s="1"/>
  <c r="X293" i="12"/>
  <c r="AB293" i="12" s="1"/>
  <c r="Q334" i="8"/>
  <c r="O334" i="8"/>
  <c r="E546" i="8"/>
  <c r="P439" i="8"/>
  <c r="S401" i="12"/>
  <c r="AC401" i="12" s="1"/>
  <c r="T401" i="12"/>
  <c r="AD401" i="12" s="1"/>
  <c r="G442" i="8"/>
  <c r="F442" i="8"/>
  <c r="G292" i="8"/>
  <c r="T251" i="12"/>
  <c r="AD251" i="12" s="1"/>
  <c r="F292" i="8"/>
  <c r="S251" i="12"/>
  <c r="AC251" i="12" s="1"/>
  <c r="K454" i="8"/>
  <c r="I130" i="8"/>
  <c r="W93" i="3"/>
  <c r="AA93" i="3" s="1"/>
  <c r="X93" i="3"/>
  <c r="R49" i="12"/>
  <c r="J90" i="8"/>
  <c r="I474" i="8"/>
  <c r="K432" i="8"/>
  <c r="W226" i="12"/>
  <c r="AA226" i="12" s="1"/>
  <c r="O267" i="8"/>
  <c r="Q267" i="8"/>
  <c r="X226" i="12"/>
  <c r="AB226" i="12" s="1"/>
  <c r="I98" i="8"/>
  <c r="R499" i="12"/>
  <c r="J540" i="8"/>
  <c r="P493" i="8"/>
  <c r="S484" i="8"/>
  <c r="AL443" i="12"/>
  <c r="AN443" i="12" s="1"/>
  <c r="AK443" i="12"/>
  <c r="AM443" i="12" s="1"/>
  <c r="C320" i="8"/>
  <c r="AG95" i="15"/>
  <c r="AH95" i="15"/>
  <c r="AJ95" i="15" s="1"/>
  <c r="X97" i="3"/>
  <c r="AB97" i="3" s="1"/>
  <c r="W97" i="3"/>
  <c r="AA97" i="3" s="1"/>
  <c r="X18" i="14"/>
  <c r="AB18" i="14" s="1"/>
  <c r="W18" i="14"/>
  <c r="AA18" i="14" s="1"/>
  <c r="R354" i="12"/>
  <c r="J395" i="8"/>
  <c r="F467" i="8"/>
  <c r="S426" i="12"/>
  <c r="T426" i="12"/>
  <c r="AD426" i="12" s="1"/>
  <c r="G467" i="8"/>
  <c r="X458" i="12"/>
  <c r="AB458" i="12" s="1"/>
  <c r="W458" i="12"/>
  <c r="AA458" i="12" s="1"/>
  <c r="Q499" i="8"/>
  <c r="O499" i="8"/>
  <c r="T24" i="15"/>
  <c r="AD24" i="15" s="1"/>
  <c r="S24" i="15"/>
  <c r="AC24" i="15" s="1"/>
  <c r="N276" i="8"/>
  <c r="V235" i="12"/>
  <c r="Z235" i="12" s="1"/>
  <c r="L276" i="8"/>
  <c r="U235" i="12"/>
  <c r="Y235" i="12" s="1"/>
  <c r="AL510" i="12"/>
  <c r="AN510" i="12" s="1"/>
  <c r="AK510" i="12"/>
  <c r="AM510" i="12" s="1"/>
  <c r="S551" i="8"/>
  <c r="U52" i="3"/>
  <c r="Y52" i="3" s="1"/>
  <c r="V52" i="3"/>
  <c r="C338" i="8"/>
  <c r="I174" i="8"/>
  <c r="J182" i="8"/>
  <c r="R141" i="12"/>
  <c r="L500" i="8"/>
  <c r="N500" i="8"/>
  <c r="U459" i="12"/>
  <c r="Y459" i="12" s="1"/>
  <c r="V459" i="12"/>
  <c r="Z459" i="12" s="1"/>
  <c r="U205" i="12"/>
  <c r="L246" i="8"/>
  <c r="V205" i="12"/>
  <c r="Z205" i="12" s="1"/>
  <c r="N246" i="8"/>
  <c r="C449" i="8"/>
  <c r="E391" i="8"/>
  <c r="AK35" i="3"/>
  <c r="AM35" i="3" s="1"/>
  <c r="AL35" i="3"/>
  <c r="AN35" i="3" s="1"/>
  <c r="AK41" i="14"/>
  <c r="AM41" i="14" s="1"/>
  <c r="AL41" i="14"/>
  <c r="AN41" i="14" s="1"/>
  <c r="M67" i="8"/>
  <c r="AG56" i="15"/>
  <c r="AH56" i="15"/>
  <c r="AJ56" i="15" s="1"/>
  <c r="R271" i="8"/>
  <c r="AG230" i="12"/>
  <c r="AH230" i="12"/>
  <c r="AJ230" i="12" s="1"/>
  <c r="T88" i="15"/>
  <c r="AD88" i="15" s="1"/>
  <c r="S88" i="15"/>
  <c r="AC88" i="15" s="1"/>
  <c r="U44" i="12"/>
  <c r="V44" i="12"/>
  <c r="Z44" i="12" s="1"/>
  <c r="L85" i="8"/>
  <c r="N85" i="8"/>
  <c r="P183" i="8"/>
  <c r="Q273" i="8"/>
  <c r="X232" i="12"/>
  <c r="O273" i="8"/>
  <c r="W232" i="12"/>
  <c r="AA232" i="12" s="1"/>
  <c r="R175" i="12"/>
  <c r="J216" i="8"/>
  <c r="C382" i="8"/>
  <c r="D525" i="8"/>
  <c r="F223" i="8"/>
  <c r="G223" i="8"/>
  <c r="S182" i="12"/>
  <c r="AC182" i="12" s="1"/>
  <c r="T182" i="12"/>
  <c r="AD182" i="12" s="1"/>
  <c r="L201" i="8"/>
  <c r="U160" i="12"/>
  <c r="Y160" i="12" s="1"/>
  <c r="N201" i="8"/>
  <c r="V160" i="12"/>
  <c r="Z160" i="12" s="1"/>
  <c r="K335" i="8"/>
  <c r="M222" i="8"/>
  <c r="T9" i="13"/>
  <c r="AD9" i="13" s="1"/>
  <c r="S9" i="13"/>
  <c r="K376" i="8"/>
  <c r="I150" i="8"/>
  <c r="D174" i="8"/>
  <c r="P190" i="8"/>
  <c r="R43" i="15"/>
  <c r="P276" i="8"/>
  <c r="AH173" i="12"/>
  <c r="AJ173" i="12" s="1"/>
  <c r="R214" i="8"/>
  <c r="AG173" i="12"/>
  <c r="K52" i="8"/>
  <c r="T8" i="12"/>
  <c r="AD8" i="12" s="1"/>
  <c r="F49" i="8"/>
  <c r="S8" i="12"/>
  <c r="G49" i="8"/>
  <c r="P550" i="8"/>
  <c r="N488" i="8"/>
  <c r="V447" i="12"/>
  <c r="Z447" i="12" s="1"/>
  <c r="L488" i="8"/>
  <c r="U447" i="12"/>
  <c r="Y447" i="12" s="1"/>
  <c r="K228" i="8"/>
  <c r="P184" i="8"/>
  <c r="D216" i="8"/>
  <c r="W30" i="3"/>
  <c r="AA30" i="3" s="1"/>
  <c r="X30" i="3"/>
  <c r="R156" i="12"/>
  <c r="J197" i="8"/>
  <c r="C358" i="8"/>
  <c r="AL483" i="12"/>
  <c r="S524" i="8"/>
  <c r="AK483" i="12"/>
  <c r="AM483" i="12" s="1"/>
  <c r="M290" i="8"/>
  <c r="M202" i="8"/>
  <c r="C550" i="8"/>
  <c r="R478" i="8"/>
  <c r="AH437" i="12"/>
  <c r="AJ437" i="12" s="1"/>
  <c r="AG437" i="12"/>
  <c r="AI437" i="12" s="1"/>
  <c r="O134" i="8"/>
  <c r="W93" i="12"/>
  <c r="AA93" i="12" s="1"/>
  <c r="X93" i="12"/>
  <c r="Q134" i="8"/>
  <c r="H88" i="8"/>
  <c r="R91" i="15"/>
  <c r="P105" i="8"/>
  <c r="AK72" i="15"/>
  <c r="AM72" i="15" s="1"/>
  <c r="AL72" i="15"/>
  <c r="AN72" i="15" s="1"/>
  <c r="I284" i="8"/>
  <c r="H430" i="8"/>
  <c r="M145" i="8"/>
  <c r="K134" i="8"/>
  <c r="U40" i="3"/>
  <c r="Y40" i="3" s="1"/>
  <c r="V40" i="3"/>
  <c r="Z40" i="3" s="1"/>
  <c r="R176" i="12"/>
  <c r="J217" i="8"/>
  <c r="M444" i="8"/>
  <c r="P552" i="8"/>
  <c r="AL286" i="12"/>
  <c r="S327" i="8"/>
  <c r="AK286" i="12"/>
  <c r="AM286" i="12" s="1"/>
  <c r="AH20" i="3"/>
  <c r="AJ20" i="3" s="1"/>
  <c r="AG20" i="3"/>
  <c r="AI20" i="3" s="1"/>
  <c r="K249" i="8"/>
  <c r="H427" i="8"/>
  <c r="T61" i="15"/>
  <c r="AD61" i="15" s="1"/>
  <c r="S61" i="15"/>
  <c r="R40" i="15"/>
  <c r="Q428" i="8"/>
  <c r="O428" i="8"/>
  <c r="X387" i="12"/>
  <c r="AB387" i="12" s="1"/>
  <c r="W387" i="12"/>
  <c r="AA387" i="12" s="1"/>
  <c r="T31" i="15"/>
  <c r="AD31" i="15" s="1"/>
  <c r="S31" i="15"/>
  <c r="M141" i="8"/>
  <c r="R161" i="8"/>
  <c r="AH120" i="12"/>
  <c r="AJ120" i="12" s="1"/>
  <c r="AG120" i="12"/>
  <c r="AI120" i="12" s="1"/>
  <c r="U31" i="13"/>
  <c r="Y31" i="13" s="1"/>
  <c r="V31" i="13"/>
  <c r="Z31" i="13" s="1"/>
  <c r="C412" i="8"/>
  <c r="M297" i="8"/>
  <c r="C258" i="8"/>
  <c r="H390" i="8"/>
  <c r="S104" i="15"/>
  <c r="T104" i="15"/>
  <c r="AD104" i="15" s="1"/>
  <c r="P156" i="8"/>
  <c r="U273" i="12"/>
  <c r="Y273" i="12" s="1"/>
  <c r="L314" i="8"/>
  <c r="N314" i="8"/>
  <c r="V273" i="12"/>
  <c r="Z273" i="12" s="1"/>
  <c r="C447" i="8"/>
  <c r="AK307" i="12"/>
  <c r="AM307" i="12" s="1"/>
  <c r="S348" i="8"/>
  <c r="AL307" i="12"/>
  <c r="AN307" i="12" s="1"/>
  <c r="AG57" i="12"/>
  <c r="AI57" i="12" s="1"/>
  <c r="AH57" i="12"/>
  <c r="AJ57" i="12" s="1"/>
  <c r="R98" i="8"/>
  <c r="K123" i="8"/>
  <c r="M291" i="8"/>
  <c r="D393" i="8"/>
  <c r="AL220" i="12"/>
  <c r="AN220" i="12" s="1"/>
  <c r="S261" i="8"/>
  <c r="AK220" i="12"/>
  <c r="AM220" i="12" s="1"/>
  <c r="R14" i="16"/>
  <c r="AH88" i="15"/>
  <c r="AJ88" i="15" s="1"/>
  <c r="AG88" i="15"/>
  <c r="AI88" i="15" s="1"/>
  <c r="U41" i="12"/>
  <c r="Y41" i="12" s="1"/>
  <c r="V41" i="12"/>
  <c r="Z41" i="12" s="1"/>
  <c r="N82" i="8"/>
  <c r="L82" i="8"/>
  <c r="H469" i="8"/>
  <c r="K87" i="8"/>
  <c r="AG61" i="15"/>
  <c r="AI61" i="15" s="1"/>
  <c r="AH61" i="15"/>
  <c r="AJ61" i="15" s="1"/>
  <c r="R40" i="3"/>
  <c r="C514" i="8"/>
  <c r="I57" i="8"/>
  <c r="E277" i="8"/>
  <c r="AL335" i="12"/>
  <c r="AN335" i="12" s="1"/>
  <c r="S376" i="8"/>
  <c r="AK335" i="12"/>
  <c r="AM335" i="12" s="1"/>
  <c r="AL197" i="12"/>
  <c r="AN197" i="12" s="1"/>
  <c r="AK197" i="12"/>
  <c r="AM197" i="12" s="1"/>
  <c r="S238" i="8"/>
  <c r="C403" i="8"/>
  <c r="O431" i="8"/>
  <c r="Q431" i="8"/>
  <c r="W390" i="12"/>
  <c r="AA390" i="12" s="1"/>
  <c r="X390" i="12"/>
  <c r="AH133" i="12"/>
  <c r="AJ133" i="12" s="1"/>
  <c r="AG133" i="12"/>
  <c r="AI133" i="12" s="1"/>
  <c r="R174" i="8"/>
  <c r="I81" i="8"/>
  <c r="X51" i="12"/>
  <c r="W51" i="12"/>
  <c r="AA51" i="12" s="1"/>
  <c r="O92" i="8"/>
  <c r="Q92" i="8"/>
  <c r="H260" i="8"/>
  <c r="W21" i="3"/>
  <c r="X21" i="3"/>
  <c r="AB21" i="3" s="1"/>
  <c r="M521" i="8"/>
  <c r="C357" i="8"/>
  <c r="AK102" i="3"/>
  <c r="AM102" i="3" s="1"/>
  <c r="AL102" i="3"/>
  <c r="AN102" i="3" s="1"/>
  <c r="E72" i="8"/>
  <c r="J325" i="8"/>
  <c r="R284" i="12"/>
  <c r="P217" i="8"/>
  <c r="S340" i="8"/>
  <c r="AL299" i="12"/>
  <c r="AN299" i="12" s="1"/>
  <c r="AK299" i="12"/>
  <c r="AM299" i="12" s="1"/>
  <c r="I248" i="8"/>
  <c r="S98" i="12"/>
  <c r="AC98" i="12" s="1"/>
  <c r="G139" i="8"/>
  <c r="T98" i="12"/>
  <c r="AD98" i="12" s="1"/>
  <c r="F139" i="8"/>
  <c r="M513" i="8"/>
  <c r="AK480" i="12"/>
  <c r="AM480" i="12" s="1"/>
  <c r="AL480" i="12"/>
  <c r="AN480" i="12" s="1"/>
  <c r="S521" i="8"/>
  <c r="M411" i="8"/>
  <c r="J266" i="8"/>
  <c r="R225" i="12"/>
  <c r="G244" i="8"/>
  <c r="F244" i="8"/>
  <c r="S203" i="12"/>
  <c r="AC203" i="12" s="1"/>
  <c r="T203" i="12"/>
  <c r="AD203" i="12" s="1"/>
  <c r="C180" i="8"/>
  <c r="X57" i="15"/>
  <c r="AB57" i="15" s="1"/>
  <c r="W57" i="15"/>
  <c r="AA57" i="15" s="1"/>
  <c r="U54" i="3"/>
  <c r="Y54" i="3" s="1"/>
  <c r="V54" i="3"/>
  <c r="Z54" i="3" s="1"/>
  <c r="R469" i="12"/>
  <c r="J510" i="8"/>
  <c r="P517" i="8"/>
  <c r="AH43" i="15"/>
  <c r="AJ43" i="15" s="1"/>
  <c r="AG43" i="15"/>
  <c r="AL77" i="3"/>
  <c r="AN77" i="3" s="1"/>
  <c r="AK77" i="3"/>
  <c r="AM77" i="3" s="1"/>
  <c r="R88" i="3"/>
  <c r="T409" i="12"/>
  <c r="AD409" i="12" s="1"/>
  <c r="G450" i="8"/>
  <c r="S409" i="12"/>
  <c r="AC409" i="12" s="1"/>
  <c r="F450" i="8"/>
  <c r="N418" i="8"/>
  <c r="L418" i="8"/>
  <c r="U377" i="12"/>
  <c r="Y377" i="12" s="1"/>
  <c r="V377" i="12"/>
  <c r="Z377" i="12" s="1"/>
  <c r="M58" i="8"/>
  <c r="C305" i="8"/>
  <c r="M389" i="8"/>
  <c r="AH284" i="12"/>
  <c r="AJ284" i="12" s="1"/>
  <c r="AG284" i="12"/>
  <c r="AI284" i="12" s="1"/>
  <c r="R325" i="8"/>
  <c r="V50" i="12"/>
  <c r="Z50" i="12" s="1"/>
  <c r="L91" i="8"/>
  <c r="N91" i="8"/>
  <c r="U50" i="12"/>
  <c r="Y50" i="12" s="1"/>
  <c r="M503" i="8"/>
  <c r="C232" i="8"/>
  <c r="J343" i="8"/>
  <c r="R302" i="12"/>
  <c r="AG232" i="12"/>
  <c r="AI232" i="12" s="1"/>
  <c r="R273" i="8"/>
  <c r="AH232" i="12"/>
  <c r="AJ232" i="12" s="1"/>
  <c r="H514" i="8"/>
  <c r="H307" i="8"/>
  <c r="C256" i="8"/>
  <c r="V80" i="3"/>
  <c r="Z80" i="3" s="1"/>
  <c r="U80" i="3"/>
  <c r="Y80" i="3" s="1"/>
  <c r="J282" i="8"/>
  <c r="R241" i="12"/>
  <c r="K360" i="8"/>
  <c r="H186" i="8"/>
  <c r="H126" i="8"/>
  <c r="I551" i="8"/>
  <c r="X19" i="14"/>
  <c r="W19" i="14"/>
  <c r="AA19" i="14" s="1"/>
  <c r="P430" i="8"/>
  <c r="X414" i="12"/>
  <c r="AB414" i="12" s="1"/>
  <c r="O455" i="8"/>
  <c r="W414" i="12"/>
  <c r="Q455" i="8"/>
  <c r="AL24" i="15"/>
  <c r="AN24" i="15" s="1"/>
  <c r="AK24" i="15"/>
  <c r="AM24" i="15" s="1"/>
  <c r="J478" i="8"/>
  <c r="R437" i="12"/>
  <c r="X486" i="12"/>
  <c r="Q527" i="8"/>
  <c r="W486" i="12"/>
  <c r="AA486" i="12" s="1"/>
  <c r="O527" i="8"/>
  <c r="S81" i="15"/>
  <c r="AC81" i="15" s="1"/>
  <c r="T81" i="15"/>
  <c r="AD81" i="15" s="1"/>
  <c r="J523" i="8"/>
  <c r="R482" i="12"/>
  <c r="R408" i="12"/>
  <c r="J449" i="8"/>
  <c r="K185" i="8"/>
  <c r="C68" i="8"/>
  <c r="R328" i="8"/>
  <c r="AG287" i="12"/>
  <c r="AH287" i="12"/>
  <c r="AJ287" i="12" s="1"/>
  <c r="M243" i="8"/>
  <c r="M289" i="8"/>
  <c r="P437" i="8"/>
  <c r="R477" i="12"/>
  <c r="J518" i="8"/>
  <c r="V292" i="12"/>
  <c r="Z292" i="12" s="1"/>
  <c r="L333" i="8"/>
  <c r="N333" i="8"/>
  <c r="U292" i="12"/>
  <c r="Y292" i="12" s="1"/>
  <c r="K384" i="8"/>
  <c r="X25" i="12"/>
  <c r="AB25" i="12" s="1"/>
  <c r="O66" i="8"/>
  <c r="W25" i="12"/>
  <c r="AA25" i="12" s="1"/>
  <c r="Q66" i="8"/>
  <c r="AK227" i="12"/>
  <c r="AM227" i="12" s="1"/>
  <c r="S268" i="8"/>
  <c r="AL227" i="12"/>
  <c r="AN227" i="12" s="1"/>
  <c r="U40" i="15"/>
  <c r="Y40" i="15" s="1"/>
  <c r="V40" i="15"/>
  <c r="Z40" i="15" s="1"/>
  <c r="K547" i="8"/>
  <c r="H77" i="8"/>
  <c r="C547" i="8"/>
  <c r="AK62" i="12"/>
  <c r="AM62" i="12" s="1"/>
  <c r="AL62" i="12"/>
  <c r="AN62" i="12" s="1"/>
  <c r="S103" i="8"/>
  <c r="I49" i="8"/>
  <c r="D513" i="8"/>
  <c r="U61" i="12"/>
  <c r="Y61" i="12" s="1"/>
  <c r="V61" i="12"/>
  <c r="Z61" i="12" s="1"/>
  <c r="N102" i="8"/>
  <c r="L102" i="8"/>
  <c r="AL379" i="12"/>
  <c r="AN379" i="12" s="1"/>
  <c r="AK379" i="12"/>
  <c r="AM379" i="12" s="1"/>
  <c r="S420" i="8"/>
  <c r="AH325" i="12"/>
  <c r="AJ325" i="12" s="1"/>
  <c r="R366" i="8"/>
  <c r="AG325" i="12"/>
  <c r="M421" i="8"/>
  <c r="M263" i="8"/>
  <c r="AL202" i="12"/>
  <c r="AN202" i="12" s="1"/>
  <c r="S243" i="8"/>
  <c r="AK202" i="12"/>
  <c r="AM202" i="12" s="1"/>
  <c r="M80" i="8"/>
  <c r="H68" i="8"/>
  <c r="K368" i="8"/>
  <c r="U84" i="12"/>
  <c r="L125" i="8"/>
  <c r="N125" i="8"/>
  <c r="V84" i="12"/>
  <c r="Z84" i="12" s="1"/>
  <c r="N195" i="8"/>
  <c r="L195" i="8"/>
  <c r="U154" i="12"/>
  <c r="Y154" i="12" s="1"/>
  <c r="V154" i="12"/>
  <c r="Z154" i="12" s="1"/>
  <c r="AL430" i="12"/>
  <c r="AN430" i="12" s="1"/>
  <c r="AK430" i="12"/>
  <c r="AM430" i="12" s="1"/>
  <c r="S471" i="8"/>
  <c r="V15" i="13"/>
  <c r="Z15" i="13" s="1"/>
  <c r="U15" i="13"/>
  <c r="Y15" i="13" s="1"/>
  <c r="I226" i="8"/>
  <c r="P512" i="8"/>
  <c r="AG10" i="16"/>
  <c r="AH10" i="16"/>
  <c r="AJ10" i="16" s="1"/>
  <c r="W98" i="3"/>
  <c r="AA98" i="3" s="1"/>
  <c r="X98" i="3"/>
  <c r="AB98" i="3" s="1"/>
  <c r="R20" i="16"/>
  <c r="AL257" i="12"/>
  <c r="AN257" i="12" s="1"/>
  <c r="AK257" i="12"/>
  <c r="AM257" i="12" s="1"/>
  <c r="S298" i="8"/>
  <c r="R78" i="12"/>
  <c r="J119" i="8"/>
  <c r="R475" i="12"/>
  <c r="J516" i="8"/>
  <c r="D148" i="8"/>
  <c r="W86" i="15"/>
  <c r="X86" i="15"/>
  <c r="AB86" i="15" s="1"/>
  <c r="R52" i="8"/>
  <c r="AG11" i="12"/>
  <c r="AH11" i="12"/>
  <c r="AJ11" i="12" s="1"/>
  <c r="H189" i="8"/>
  <c r="R93" i="3"/>
  <c r="D200" i="8"/>
  <c r="S51" i="15"/>
  <c r="T51" i="15"/>
  <c r="AD51" i="15" s="1"/>
  <c r="E551" i="8"/>
  <c r="P291" i="8"/>
  <c r="AL413" i="12"/>
  <c r="AN413" i="12" s="1"/>
  <c r="AK413" i="12"/>
  <c r="AM413" i="12" s="1"/>
  <c r="S454" i="8"/>
  <c r="R7" i="13"/>
  <c r="J469" i="8"/>
  <c r="R428" i="12"/>
  <c r="P483" i="8"/>
  <c r="J86" i="8"/>
  <c r="R45" i="12"/>
  <c r="AG37" i="15"/>
  <c r="AH37" i="15"/>
  <c r="AJ37" i="15" s="1"/>
  <c r="M218" i="8"/>
  <c r="K127" i="8"/>
  <c r="AG83" i="15"/>
  <c r="AI83" i="15" s="1"/>
  <c r="AH83" i="15"/>
  <c r="AJ83" i="15" s="1"/>
  <c r="I362" i="8"/>
  <c r="AH191" i="12"/>
  <c r="AJ191" i="12" s="1"/>
  <c r="AG191" i="12"/>
  <c r="R232" i="8"/>
  <c r="U42" i="14"/>
  <c r="Y42" i="14" s="1"/>
  <c r="V42" i="14"/>
  <c r="Z42" i="14" s="1"/>
  <c r="O131" i="8"/>
  <c r="W90" i="12"/>
  <c r="AA90" i="12" s="1"/>
  <c r="Q131" i="8"/>
  <c r="X90" i="12"/>
  <c r="AB90" i="12" s="1"/>
  <c r="V479" i="12"/>
  <c r="Z479" i="12" s="1"/>
  <c r="L520" i="8"/>
  <c r="U479" i="12"/>
  <c r="Y479" i="12" s="1"/>
  <c r="N520" i="8"/>
  <c r="M228" i="8"/>
  <c r="AG19" i="12"/>
  <c r="AI19" i="12" s="1"/>
  <c r="AH19" i="12"/>
  <c r="AJ19" i="12" s="1"/>
  <c r="R60" i="8"/>
  <c r="P306" i="8"/>
  <c r="AK18" i="12"/>
  <c r="AM18" i="12" s="1"/>
  <c r="S59" i="8"/>
  <c r="AL18" i="12"/>
  <c r="AN18" i="12" s="1"/>
  <c r="P530" i="8"/>
  <c r="M212" i="8"/>
  <c r="R319" i="12"/>
  <c r="J360" i="8"/>
  <c r="S23" i="16"/>
  <c r="T23" i="16"/>
  <c r="AD23" i="16" s="1"/>
  <c r="N495" i="8"/>
  <c r="U454" i="12"/>
  <c r="Y454" i="12" s="1"/>
  <c r="L495" i="8"/>
  <c r="V454" i="12"/>
  <c r="Z454" i="12" s="1"/>
  <c r="R17" i="15"/>
  <c r="D94" i="8"/>
  <c r="P255" i="8"/>
  <c r="K486" i="8"/>
  <c r="AH31" i="15"/>
  <c r="AJ31" i="15" s="1"/>
  <c r="AG31" i="15"/>
  <c r="V11" i="3"/>
  <c r="Z11" i="3" s="1"/>
  <c r="U11" i="3"/>
  <c r="Y11" i="3" s="1"/>
  <c r="AL486" i="12"/>
  <c r="AN486" i="12" s="1"/>
  <c r="S527" i="8"/>
  <c r="AK486" i="12"/>
  <c r="AM486" i="12" s="1"/>
  <c r="P413" i="8"/>
  <c r="V34" i="15"/>
  <c r="Z34" i="15" s="1"/>
  <c r="U34" i="15"/>
  <c r="AK170" i="12"/>
  <c r="AM170" i="12" s="1"/>
  <c r="S211" i="8"/>
  <c r="AL170" i="12"/>
  <c r="AN170" i="12" s="1"/>
  <c r="H489" i="8"/>
  <c r="F214" i="8"/>
  <c r="T173" i="12"/>
  <c r="AD173" i="12" s="1"/>
  <c r="S173" i="12"/>
  <c r="AC173" i="12" s="1"/>
  <c r="G214" i="8"/>
  <c r="L399" i="8"/>
  <c r="V358" i="12"/>
  <c r="Z358" i="12" s="1"/>
  <c r="U358" i="12"/>
  <c r="Y358" i="12" s="1"/>
  <c r="N399" i="8"/>
  <c r="H85" i="8"/>
  <c r="S18" i="16"/>
  <c r="AC18" i="16" s="1"/>
  <c r="T18" i="16"/>
  <c r="AD18" i="16" s="1"/>
  <c r="AK314" i="12"/>
  <c r="AM314" i="12" s="1"/>
  <c r="AL314" i="12"/>
  <c r="AN314" i="12" s="1"/>
  <c r="S355" i="8"/>
  <c r="U175" i="12"/>
  <c r="Y175" i="12" s="1"/>
  <c r="V175" i="12"/>
  <c r="Z175" i="12" s="1"/>
  <c r="L216" i="8"/>
  <c r="N216" i="8"/>
  <c r="E313" i="8"/>
  <c r="C311" i="8"/>
  <c r="I277" i="8"/>
  <c r="E386" i="8"/>
  <c r="I73" i="8"/>
  <c r="AL16" i="15"/>
  <c r="AN16" i="15" s="1"/>
  <c r="AK16" i="15"/>
  <c r="AM16" i="15" s="1"/>
  <c r="D55" i="8"/>
  <c r="I357" i="8"/>
  <c r="P250" i="8"/>
  <c r="C524" i="8"/>
  <c r="X27" i="14"/>
  <c r="AB27" i="14" s="1"/>
  <c r="W27" i="14"/>
  <c r="H317" i="8"/>
  <c r="X300" i="12"/>
  <c r="O341" i="8"/>
  <c r="W300" i="12"/>
  <c r="AA300" i="12" s="1"/>
  <c r="Q341" i="8"/>
  <c r="AH430" i="12"/>
  <c r="AJ430" i="12" s="1"/>
  <c r="AG430" i="12"/>
  <c r="AI430" i="12" s="1"/>
  <c r="R471" i="8"/>
  <c r="H502" i="8"/>
  <c r="AL100" i="15"/>
  <c r="AN100" i="15" s="1"/>
  <c r="AK100" i="15"/>
  <c r="AM100" i="15" s="1"/>
  <c r="J543" i="8"/>
  <c r="R502" i="12"/>
  <c r="C169" i="8"/>
  <c r="AG239" i="12"/>
  <c r="R280" i="8"/>
  <c r="AH239" i="12"/>
  <c r="AJ239" i="12" s="1"/>
  <c r="E231" i="8"/>
  <c r="H212" i="8"/>
  <c r="J319" i="8"/>
  <c r="R278" i="12"/>
  <c r="S72" i="3"/>
  <c r="AC72" i="3" s="1"/>
  <c r="T72" i="3"/>
  <c r="AD72" i="3" s="1"/>
  <c r="K388" i="8"/>
  <c r="H161" i="8"/>
  <c r="I170" i="8"/>
  <c r="AL441" i="12"/>
  <c r="AN441" i="12" s="1"/>
  <c r="AK441" i="12"/>
  <c r="AM441" i="12" s="1"/>
  <c r="S482" i="8"/>
  <c r="C346" i="8"/>
  <c r="E299" i="8"/>
  <c r="P325" i="8"/>
  <c r="R301" i="12"/>
  <c r="J342" i="8"/>
  <c r="G473" i="8"/>
  <c r="S432" i="12"/>
  <c r="T432" i="12"/>
  <c r="AD432" i="12" s="1"/>
  <c r="F473" i="8"/>
  <c r="C360" i="8"/>
  <c r="J209" i="8"/>
  <c r="R168" i="12"/>
  <c r="F307" i="8"/>
  <c r="S266" i="12"/>
  <c r="G307" i="8"/>
  <c r="T266" i="12"/>
  <c r="AD266" i="12" s="1"/>
  <c r="E153" i="8"/>
  <c r="J57" i="8"/>
  <c r="R16" i="12"/>
  <c r="E131" i="8"/>
  <c r="H106" i="8"/>
  <c r="D443" i="8"/>
  <c r="X63" i="12"/>
  <c r="W63" i="12"/>
  <c r="AA63" i="12" s="1"/>
  <c r="O104" i="8"/>
  <c r="Q104" i="8"/>
  <c r="W282" i="12"/>
  <c r="AA282" i="12" s="1"/>
  <c r="Q323" i="8"/>
  <c r="X282" i="12"/>
  <c r="O323" i="8"/>
  <c r="D448" i="8"/>
  <c r="R456" i="12"/>
  <c r="J497" i="8"/>
  <c r="S436" i="8"/>
  <c r="AL395" i="12"/>
  <c r="AN395" i="12" s="1"/>
  <c r="AK395" i="12"/>
  <c r="AM395" i="12" s="1"/>
  <c r="D171" i="8"/>
  <c r="AL400" i="12"/>
  <c r="AN400" i="12" s="1"/>
  <c r="S441" i="8"/>
  <c r="AK400" i="12"/>
  <c r="AM400" i="12" s="1"/>
  <c r="W112" i="12"/>
  <c r="X112" i="12"/>
  <c r="AB112" i="12" s="1"/>
  <c r="O153" i="8"/>
  <c r="Q153" i="8"/>
  <c r="C295" i="8"/>
  <c r="S235" i="8"/>
  <c r="AL194" i="12"/>
  <c r="AN194" i="12" s="1"/>
  <c r="AK194" i="12"/>
  <c r="AM194" i="12" s="1"/>
  <c r="H229" i="8"/>
  <c r="J123" i="8"/>
  <c r="R82" i="12"/>
  <c r="U375" i="12"/>
  <c r="Y375" i="12" s="1"/>
  <c r="L416" i="8"/>
  <c r="N416" i="8"/>
  <c r="V375" i="12"/>
  <c r="Z375" i="12" s="1"/>
  <c r="K516" i="8"/>
  <c r="T25" i="14"/>
  <c r="AD25" i="14" s="1"/>
  <c r="S25" i="14"/>
  <c r="D384" i="8"/>
  <c r="R459" i="12"/>
  <c r="J500" i="8"/>
  <c r="S116" i="12"/>
  <c r="AC116" i="12" s="1"/>
  <c r="F157" i="8"/>
  <c r="G157" i="8"/>
  <c r="T116" i="12"/>
  <c r="AD116" i="12" s="1"/>
  <c r="D401" i="8"/>
  <c r="M99" i="8"/>
  <c r="E450" i="8"/>
  <c r="AL253" i="12"/>
  <c r="AN253" i="12" s="1"/>
  <c r="AK253" i="12"/>
  <c r="AM253" i="12" s="1"/>
  <c r="S294" i="8"/>
  <c r="I513" i="8"/>
  <c r="P527" i="8"/>
  <c r="W511" i="12"/>
  <c r="Q552" i="8"/>
  <c r="X511" i="12"/>
  <c r="AB511" i="12" s="1"/>
  <c r="O552" i="8"/>
  <c r="P147" i="8"/>
  <c r="AK89" i="12"/>
  <c r="AM89" i="12" s="1"/>
  <c r="S130" i="8"/>
  <c r="AL89" i="12"/>
  <c r="AN89" i="12" s="1"/>
  <c r="X29" i="15"/>
  <c r="AB29" i="15" s="1"/>
  <c r="W29" i="15"/>
  <c r="C318" i="8"/>
  <c r="T13" i="15"/>
  <c r="AD13" i="15" s="1"/>
  <c r="S13" i="15"/>
  <c r="AC13" i="15" s="1"/>
  <c r="D159" i="8"/>
  <c r="K421" i="8"/>
  <c r="C350" i="8"/>
  <c r="I290" i="8"/>
  <c r="V124" i="12"/>
  <c r="Z124" i="12" s="1"/>
  <c r="L165" i="8"/>
  <c r="N165" i="8"/>
  <c r="U124" i="12"/>
  <c r="Y124" i="12" s="1"/>
  <c r="P228" i="8"/>
  <c r="R90" i="15"/>
  <c r="R272" i="12"/>
  <c r="J313" i="8"/>
  <c r="M307" i="8"/>
  <c r="V51" i="15"/>
  <c r="Z51" i="15" s="1"/>
  <c r="U51" i="15"/>
  <c r="Y51" i="15" s="1"/>
  <c r="S36" i="12"/>
  <c r="AC36" i="12" s="1"/>
  <c r="T36" i="12"/>
  <c r="AD36" i="12" s="1"/>
  <c r="F77" i="8"/>
  <c r="G77" i="8"/>
  <c r="N471" i="8"/>
  <c r="L471" i="8"/>
  <c r="U430" i="12"/>
  <c r="Y430" i="12" s="1"/>
  <c r="V430" i="12"/>
  <c r="Z430" i="12" s="1"/>
  <c r="R31" i="13"/>
  <c r="W19" i="15"/>
  <c r="AA19" i="15" s="1"/>
  <c r="X19" i="15"/>
  <c r="AH38" i="15"/>
  <c r="AJ38" i="15" s="1"/>
  <c r="AG38" i="15"/>
  <c r="H322" i="8"/>
  <c r="AH167" i="12"/>
  <c r="AJ167" i="12" s="1"/>
  <c r="R208" i="8"/>
  <c r="AG167" i="12"/>
  <c r="C233" i="8"/>
  <c r="V45" i="12"/>
  <c r="Z45" i="12" s="1"/>
  <c r="N86" i="8"/>
  <c r="U45" i="12"/>
  <c r="Y45" i="12" s="1"/>
  <c r="L86" i="8"/>
  <c r="M294" i="8"/>
  <c r="H407" i="8"/>
  <c r="R503" i="8"/>
  <c r="AG462" i="12"/>
  <c r="AI462" i="12" s="1"/>
  <c r="AH462" i="12"/>
  <c r="AJ462" i="12" s="1"/>
  <c r="J317" i="8"/>
  <c r="R276" i="12"/>
  <c r="K136" i="8"/>
  <c r="C146" i="8"/>
  <c r="W7" i="14"/>
  <c r="X7" i="14"/>
  <c r="AB7" i="14" s="1"/>
  <c r="D134" i="8"/>
  <c r="R34" i="13"/>
  <c r="K429" i="8"/>
  <c r="K199" i="8"/>
  <c r="T13" i="12"/>
  <c r="AD13" i="12" s="1"/>
  <c r="F54" i="8"/>
  <c r="G54" i="8"/>
  <c r="S13" i="12"/>
  <c r="AC13" i="12" s="1"/>
  <c r="T398" i="12"/>
  <c r="AD398" i="12" s="1"/>
  <c r="F439" i="8"/>
  <c r="S398" i="12"/>
  <c r="G439" i="8"/>
  <c r="M531" i="8"/>
  <c r="R97" i="12"/>
  <c r="J138" i="8"/>
  <c r="C202" i="8"/>
  <c r="V54" i="15"/>
  <c r="Z54" i="15" s="1"/>
  <c r="U54" i="15"/>
  <c r="Y54" i="15" s="1"/>
  <c r="K116" i="8"/>
  <c r="M410" i="8"/>
  <c r="E448" i="8"/>
  <c r="S14" i="3"/>
  <c r="AC14" i="3" s="1"/>
  <c r="T14" i="3"/>
  <c r="AD14" i="3" s="1"/>
  <c r="W37" i="3"/>
  <c r="AA37" i="3" s="1"/>
  <c r="X37" i="3"/>
  <c r="K339" i="8"/>
  <c r="C528" i="8"/>
  <c r="M398" i="8"/>
  <c r="O79" i="8"/>
  <c r="Q79" i="8"/>
  <c r="X38" i="12"/>
  <c r="W38" i="12"/>
  <c r="AA38" i="12" s="1"/>
  <c r="K503" i="8"/>
  <c r="Q348" i="8"/>
  <c r="O348" i="8"/>
  <c r="W307" i="12"/>
  <c r="X307" i="12"/>
  <c r="AB307" i="12" s="1"/>
  <c r="U64" i="15"/>
  <c r="Y64" i="15" s="1"/>
  <c r="V64" i="15"/>
  <c r="Z64" i="15" s="1"/>
  <c r="C289" i="8"/>
  <c r="E373" i="8"/>
  <c r="D211" i="8"/>
  <c r="P140" i="8"/>
  <c r="D368" i="8"/>
  <c r="C389" i="8"/>
  <c r="K315" i="8"/>
  <c r="I375" i="8"/>
  <c r="K479" i="8"/>
  <c r="AG59" i="15"/>
  <c r="AI59" i="15" s="1"/>
  <c r="AH59" i="15"/>
  <c r="AJ59" i="15" s="1"/>
  <c r="R42" i="15"/>
  <c r="P89" i="8"/>
  <c r="D137" i="8"/>
  <c r="S44" i="15"/>
  <c r="AC44" i="15" s="1"/>
  <c r="T44" i="15"/>
  <c r="AD44" i="15" s="1"/>
  <c r="E382" i="8"/>
  <c r="F231" i="8"/>
  <c r="G231" i="8"/>
  <c r="S190" i="12"/>
  <c r="T190" i="12"/>
  <c r="AD190" i="12" s="1"/>
  <c r="AK37" i="3"/>
  <c r="AM37" i="3" s="1"/>
  <c r="AL37" i="3"/>
  <c r="AN37" i="3" s="1"/>
  <c r="S502" i="12"/>
  <c r="AC502" i="12" s="1"/>
  <c r="T502" i="12"/>
  <c r="AD502" i="12" s="1"/>
  <c r="G543" i="8"/>
  <c r="F543" i="8"/>
  <c r="M279" i="8"/>
  <c r="AH100" i="15"/>
  <c r="AJ100" i="15" s="1"/>
  <c r="AG100" i="15"/>
  <c r="C246" i="8"/>
  <c r="V137" i="12"/>
  <c r="Z137" i="12" s="1"/>
  <c r="U137" i="12"/>
  <c r="Y137" i="12" s="1"/>
  <c r="L178" i="8"/>
  <c r="N178" i="8"/>
  <c r="R104" i="8"/>
  <c r="AG63" i="12"/>
  <c r="AI63" i="12" s="1"/>
  <c r="AH63" i="12"/>
  <c r="AJ63" i="12" s="1"/>
  <c r="C95" i="8"/>
  <c r="P92" i="8"/>
  <c r="W27" i="13"/>
  <c r="X27" i="13"/>
  <c r="AB27" i="13" s="1"/>
  <c r="I223" i="8"/>
  <c r="P115" i="8"/>
  <c r="R23" i="16"/>
  <c r="I93" i="8"/>
  <c r="AL112" i="12"/>
  <c r="AN112" i="12" s="1"/>
  <c r="S153" i="8"/>
  <c r="AK112" i="12"/>
  <c r="AM112" i="12" s="1"/>
  <c r="AK13" i="12"/>
  <c r="AM13" i="12" s="1"/>
  <c r="S54" i="8"/>
  <c r="AL13" i="12"/>
  <c r="AN13" i="12" s="1"/>
  <c r="P122" i="8"/>
  <c r="G165" i="8"/>
  <c r="S124" i="12"/>
  <c r="F165" i="8"/>
  <c r="T124" i="12"/>
  <c r="AD124" i="12" s="1"/>
  <c r="S297" i="12"/>
  <c r="G338" i="8"/>
  <c r="F338" i="8"/>
  <c r="T297" i="12"/>
  <c r="AD297" i="12" s="1"/>
  <c r="AL15" i="15"/>
  <c r="AN15" i="15" s="1"/>
  <c r="AK15" i="15"/>
  <c r="AM15" i="15" s="1"/>
  <c r="H195" i="8"/>
  <c r="I269" i="8"/>
  <c r="E399" i="8"/>
  <c r="AL72" i="12"/>
  <c r="AN72" i="12" s="1"/>
  <c r="S113" i="8"/>
  <c r="AK72" i="12"/>
  <c r="AM72" i="12" s="1"/>
  <c r="R35" i="13"/>
  <c r="M475" i="8"/>
  <c r="S21" i="13"/>
  <c r="AC21" i="13" s="1"/>
  <c r="T21" i="13"/>
  <c r="AD21" i="13" s="1"/>
  <c r="D289" i="8"/>
  <c r="H105" i="8"/>
  <c r="I536" i="8"/>
  <c r="N345" i="8"/>
  <c r="L345" i="8"/>
  <c r="V304" i="12"/>
  <c r="Z304" i="12" s="1"/>
  <c r="U304" i="12"/>
  <c r="Y304" i="12" s="1"/>
  <c r="V282" i="12"/>
  <c r="Z282" i="12" s="1"/>
  <c r="N323" i="8"/>
  <c r="U282" i="12"/>
  <c r="Y282" i="12" s="1"/>
  <c r="L323" i="8"/>
  <c r="D125" i="8"/>
  <c r="AK144" i="12"/>
  <c r="AM144" i="12" s="1"/>
  <c r="AL144" i="12"/>
  <c r="AN144" i="12" s="1"/>
  <c r="S185" i="8"/>
  <c r="AL78" i="15"/>
  <c r="AN78" i="15" s="1"/>
  <c r="AK78" i="15"/>
  <c r="AM78" i="15" s="1"/>
  <c r="I423" i="8"/>
  <c r="H237" i="8"/>
  <c r="AL25" i="16"/>
  <c r="AN25" i="16" s="1"/>
  <c r="AK25" i="16"/>
  <c r="AM25" i="16" s="1"/>
  <c r="C441" i="8"/>
  <c r="U15" i="3"/>
  <c r="Y15" i="3" s="1"/>
  <c r="V15" i="3"/>
  <c r="Z15" i="3" s="1"/>
  <c r="D167" i="8"/>
  <c r="E190" i="8"/>
  <c r="H194" i="8"/>
  <c r="N484" i="8"/>
  <c r="U443" i="12"/>
  <c r="Y443" i="12" s="1"/>
  <c r="V443" i="12"/>
  <c r="Z443" i="12" s="1"/>
  <c r="L484" i="8"/>
  <c r="U370" i="12"/>
  <c r="Y370" i="12" s="1"/>
  <c r="V370" i="12"/>
  <c r="Z370" i="12" s="1"/>
  <c r="L411" i="8"/>
  <c r="N411" i="8"/>
  <c r="D238" i="8"/>
  <c r="AH84" i="3"/>
  <c r="AJ84" i="3" s="1"/>
  <c r="AG84" i="3"/>
  <c r="AL102" i="12"/>
  <c r="AN102" i="12" s="1"/>
  <c r="S143" i="8"/>
  <c r="AK102" i="12"/>
  <c r="D446" i="8"/>
  <c r="E329" i="8"/>
  <c r="AK16" i="14"/>
  <c r="AM16" i="14" s="1"/>
  <c r="AL16" i="14"/>
  <c r="AN16" i="14" s="1"/>
  <c r="E531" i="8"/>
  <c r="J529" i="8"/>
  <c r="R488" i="12"/>
  <c r="K219" i="8"/>
  <c r="E547" i="8"/>
  <c r="X54" i="3"/>
  <c r="AB54" i="3" s="1"/>
  <c r="W54" i="3"/>
  <c r="AA54" i="3" s="1"/>
  <c r="Q88" i="8"/>
  <c r="W47" i="12"/>
  <c r="O88" i="8"/>
  <c r="X47" i="12"/>
  <c r="AB47" i="12" s="1"/>
  <c r="X33" i="3"/>
  <c r="W33" i="3"/>
  <c r="AA33" i="3" s="1"/>
  <c r="U195" i="12"/>
  <c r="Y195" i="12" s="1"/>
  <c r="N236" i="8"/>
  <c r="L236" i="8"/>
  <c r="V195" i="12"/>
  <c r="Z195" i="12" s="1"/>
  <c r="T152" i="12"/>
  <c r="AD152" i="12" s="1"/>
  <c r="S152" i="12"/>
  <c r="AC152" i="12" s="1"/>
  <c r="G193" i="8"/>
  <c r="F193" i="8"/>
  <c r="AG199" i="12"/>
  <c r="AI199" i="12" s="1"/>
  <c r="R240" i="8"/>
  <c r="AH199" i="12"/>
  <c r="AJ199" i="12" s="1"/>
  <c r="AH165" i="12"/>
  <c r="AJ165" i="12" s="1"/>
  <c r="R206" i="8"/>
  <c r="AG165" i="12"/>
  <c r="S486" i="12"/>
  <c r="AC486" i="12" s="1"/>
  <c r="T486" i="12"/>
  <c r="AD486" i="12" s="1"/>
  <c r="G527" i="8"/>
  <c r="F527" i="8"/>
  <c r="V437" i="12"/>
  <c r="Z437" i="12" s="1"/>
  <c r="N478" i="8"/>
  <c r="U437" i="12"/>
  <c r="Y437" i="12" s="1"/>
  <c r="L478" i="8"/>
  <c r="U436" i="12"/>
  <c r="Y436" i="12" s="1"/>
  <c r="L477" i="8"/>
  <c r="N477" i="8"/>
  <c r="V436" i="12"/>
  <c r="Z436" i="12" s="1"/>
  <c r="AL63" i="15"/>
  <c r="AN63" i="15" s="1"/>
  <c r="AK63" i="15"/>
  <c r="AM63" i="15" s="1"/>
  <c r="M211" i="8"/>
  <c r="AL196" i="12"/>
  <c r="AN196" i="12" s="1"/>
  <c r="S237" i="8"/>
  <c r="AK196" i="12"/>
  <c r="AM196" i="12" s="1"/>
  <c r="Q161" i="8"/>
  <c r="W120" i="12"/>
  <c r="O161" i="8"/>
  <c r="X120" i="12"/>
  <c r="AB120" i="12" s="1"/>
  <c r="R468" i="8"/>
  <c r="AH427" i="12"/>
  <c r="AJ427" i="12" s="1"/>
  <c r="AG427" i="12"/>
  <c r="R275" i="8"/>
  <c r="AH234" i="12"/>
  <c r="AJ234" i="12" s="1"/>
  <c r="AG234" i="12"/>
  <c r="AI234" i="12" s="1"/>
  <c r="H329" i="8"/>
  <c r="D521" i="8"/>
  <c r="AK45" i="14"/>
  <c r="AM45" i="14" s="1"/>
  <c r="AL45" i="14"/>
  <c r="Q367" i="8"/>
  <c r="W326" i="12"/>
  <c r="AA326" i="12" s="1"/>
  <c r="O367" i="8"/>
  <c r="X326" i="12"/>
  <c r="AB326" i="12" s="1"/>
  <c r="R211" i="8"/>
  <c r="AG170" i="12"/>
  <c r="AH170" i="12"/>
  <c r="AJ170" i="12" s="1"/>
  <c r="R136" i="8"/>
  <c r="AG95" i="12"/>
  <c r="AH95" i="12"/>
  <c r="AJ95" i="12" s="1"/>
  <c r="M87" i="8"/>
  <c r="G245" i="8"/>
  <c r="F245" i="8"/>
  <c r="S204" i="12"/>
  <c r="AC204" i="12" s="1"/>
  <c r="T204" i="12"/>
  <c r="AD204" i="12" s="1"/>
  <c r="M437" i="8"/>
  <c r="U101" i="12"/>
  <c r="Y101" i="12" s="1"/>
  <c r="N142" i="8"/>
  <c r="L142" i="8"/>
  <c r="V101" i="12"/>
  <c r="Z101" i="12" s="1"/>
  <c r="AL51" i="3"/>
  <c r="AN51" i="3" s="1"/>
  <c r="AK51" i="3"/>
  <c r="AM51" i="3" s="1"/>
  <c r="S150" i="8"/>
  <c r="AK109" i="12"/>
  <c r="AM109" i="12" s="1"/>
  <c r="AL109" i="12"/>
  <c r="AN109" i="12" s="1"/>
  <c r="M213" i="8"/>
  <c r="AG62" i="12"/>
  <c r="AI62" i="12" s="1"/>
  <c r="R103" i="8"/>
  <c r="AH62" i="12"/>
  <c r="AJ62" i="12" s="1"/>
  <c r="W349" i="12"/>
  <c r="AA349" i="12" s="1"/>
  <c r="X349" i="12"/>
  <c r="AB349" i="12" s="1"/>
  <c r="Q390" i="8"/>
  <c r="O390" i="8"/>
  <c r="S354" i="12"/>
  <c r="T354" i="12"/>
  <c r="AD354" i="12" s="1"/>
  <c r="G395" i="8"/>
  <c r="F395" i="8"/>
  <c r="M472" i="8"/>
  <c r="E171" i="8"/>
  <c r="D291" i="8"/>
  <c r="F198" i="8"/>
  <c r="T157" i="12"/>
  <c r="AD157" i="12" s="1"/>
  <c r="G198" i="8"/>
  <c r="S157" i="12"/>
  <c r="AC157" i="12" s="1"/>
  <c r="X444" i="12"/>
  <c r="AB444" i="12" s="1"/>
  <c r="O485" i="8"/>
  <c r="Q485" i="8"/>
  <c r="W444" i="12"/>
  <c r="I218" i="8"/>
  <c r="AH92" i="3"/>
  <c r="AJ92" i="3" s="1"/>
  <c r="AG92" i="3"/>
  <c r="AI92" i="3" s="1"/>
  <c r="E278" i="8"/>
  <c r="AH78" i="15"/>
  <c r="AJ78" i="15" s="1"/>
  <c r="AG78" i="15"/>
  <c r="I497" i="8"/>
  <c r="M75" i="8"/>
  <c r="I243" i="8"/>
  <c r="T165" i="12"/>
  <c r="AD165" i="12" s="1"/>
  <c r="G206" i="8"/>
  <c r="S165" i="12"/>
  <c r="AC165" i="12" s="1"/>
  <c r="F206" i="8"/>
  <c r="S114" i="8"/>
  <c r="AL73" i="12"/>
  <c r="AN73" i="12" s="1"/>
  <c r="AK73" i="12"/>
  <c r="AM73" i="12" s="1"/>
  <c r="R493" i="8"/>
  <c r="AG452" i="12"/>
  <c r="AH452" i="12"/>
  <c r="AJ452" i="12" s="1"/>
  <c r="U107" i="15"/>
  <c r="Y107" i="15" s="1"/>
  <c r="V107" i="15"/>
  <c r="Z107" i="15" s="1"/>
  <c r="U354" i="12"/>
  <c r="Y354" i="12" s="1"/>
  <c r="L395" i="8"/>
  <c r="N395" i="8"/>
  <c r="V354" i="12"/>
  <c r="Z354" i="12" s="1"/>
  <c r="E298" i="8"/>
  <c r="AH102" i="3"/>
  <c r="AJ102" i="3" s="1"/>
  <c r="AG102" i="3"/>
  <c r="AI102" i="3" s="1"/>
  <c r="W167" i="12"/>
  <c r="AA167" i="12" s="1"/>
  <c r="Q208" i="8"/>
  <c r="X167" i="12"/>
  <c r="O208" i="8"/>
  <c r="C520" i="8"/>
  <c r="X310" i="12"/>
  <c r="W310" i="12"/>
  <c r="AA310" i="12" s="1"/>
  <c r="Q351" i="8"/>
  <c r="O351" i="8"/>
  <c r="V391" i="12"/>
  <c r="Z391" i="12" s="1"/>
  <c r="N432" i="8"/>
  <c r="L432" i="8"/>
  <c r="U391" i="12"/>
  <c r="Y391" i="12" s="1"/>
  <c r="I59" i="8"/>
  <c r="W22" i="15"/>
  <c r="X22" i="15"/>
  <c r="AB22" i="15" s="1"/>
  <c r="R16" i="16"/>
  <c r="P509" i="8"/>
  <c r="K54" i="8"/>
  <c r="I192" i="8"/>
  <c r="AH39" i="14"/>
  <c r="AJ39" i="14" s="1"/>
  <c r="AG39" i="14"/>
  <c r="J53" i="8"/>
  <c r="R12" i="12"/>
  <c r="H94" i="8"/>
  <c r="AG40" i="14"/>
  <c r="AI40" i="14" s="1"/>
  <c r="AH40" i="14"/>
  <c r="AJ40" i="14" s="1"/>
  <c r="K166" i="8"/>
  <c r="E123" i="8"/>
  <c r="E364" i="8"/>
  <c r="H534" i="8"/>
  <c r="H202" i="8"/>
  <c r="M260" i="8"/>
  <c r="J115" i="8"/>
  <c r="R74" i="12"/>
  <c r="J361" i="8"/>
  <c r="R320" i="12"/>
  <c r="X31" i="12"/>
  <c r="Q72" i="8"/>
  <c r="W31" i="12"/>
  <c r="AA31" i="12" s="1"/>
  <c r="O72" i="8"/>
  <c r="AL83" i="3"/>
  <c r="AN83" i="3" s="1"/>
  <c r="AK83" i="3"/>
  <c r="E152" i="8"/>
  <c r="V103" i="3"/>
  <c r="U103" i="3"/>
  <c r="Y103" i="3" s="1"/>
  <c r="U23" i="3"/>
  <c r="Y23" i="3" s="1"/>
  <c r="V23" i="3"/>
  <c r="Z23" i="3" s="1"/>
  <c r="R97" i="15"/>
  <c r="U23" i="12"/>
  <c r="Y23" i="12" s="1"/>
  <c r="N64" i="8"/>
  <c r="L64" i="8"/>
  <c r="V23" i="12"/>
  <c r="Z23" i="12" s="1"/>
  <c r="V96" i="15"/>
  <c r="Z96" i="15" s="1"/>
  <c r="U96" i="15"/>
  <c r="Y96" i="15" s="1"/>
  <c r="F349" i="8"/>
  <c r="G349" i="8"/>
  <c r="S308" i="12"/>
  <c r="T308" i="12"/>
  <c r="AD308" i="12" s="1"/>
  <c r="D319" i="8"/>
  <c r="K346" i="8"/>
  <c r="D422" i="8"/>
  <c r="AH416" i="12"/>
  <c r="AJ416" i="12" s="1"/>
  <c r="R457" i="8"/>
  <c r="AG416" i="12"/>
  <c r="AI416" i="12" s="1"/>
  <c r="I120" i="8"/>
  <c r="D534" i="8"/>
  <c r="AK328" i="12"/>
  <c r="AM328" i="12" s="1"/>
  <c r="AL328" i="12"/>
  <c r="AN328" i="12" s="1"/>
  <c r="S369" i="8"/>
  <c r="F155" i="8"/>
  <c r="S114" i="12"/>
  <c r="AC114" i="12" s="1"/>
  <c r="G155" i="8"/>
  <c r="T114" i="12"/>
  <c r="AD114" i="12" s="1"/>
  <c r="P426" i="8"/>
  <c r="V270" i="12"/>
  <c r="Z270" i="12" s="1"/>
  <c r="L311" i="8"/>
  <c r="N311" i="8"/>
  <c r="U270" i="12"/>
  <c r="Y270" i="12" s="1"/>
  <c r="K212" i="8"/>
  <c r="D522" i="8"/>
  <c r="Q84" i="8"/>
  <c r="O84" i="8"/>
  <c r="X43" i="12"/>
  <c r="W43" i="12"/>
  <c r="AA43" i="12" s="1"/>
  <c r="I56" i="8"/>
  <c r="D316" i="8"/>
  <c r="E352" i="8"/>
  <c r="P233" i="8"/>
  <c r="R349" i="8"/>
  <c r="AG308" i="12"/>
  <c r="AH308" i="12"/>
  <c r="AJ308" i="12" s="1"/>
  <c r="U508" i="12"/>
  <c r="Y508" i="12" s="1"/>
  <c r="V508" i="12"/>
  <c r="Z508" i="12" s="1"/>
  <c r="N549" i="8"/>
  <c r="L549" i="8"/>
  <c r="M130" i="8"/>
  <c r="V446" i="12"/>
  <c r="Z446" i="12" s="1"/>
  <c r="L487" i="8"/>
  <c r="N487" i="8"/>
  <c r="U446" i="12"/>
  <c r="Y446" i="12" s="1"/>
  <c r="C431" i="8"/>
  <c r="H169" i="8"/>
  <c r="J97" i="8"/>
  <c r="R56" i="12"/>
  <c r="AK23" i="12"/>
  <c r="AM23" i="12" s="1"/>
  <c r="AL23" i="12"/>
  <c r="AN23" i="12" s="1"/>
  <c r="S64" i="8"/>
  <c r="R21" i="15"/>
  <c r="P287" i="8"/>
  <c r="E306" i="8"/>
  <c r="AG39" i="15"/>
  <c r="AH39" i="15"/>
  <c r="AJ39" i="15" s="1"/>
  <c r="AL19" i="15"/>
  <c r="AN19" i="15" s="1"/>
  <c r="AK19" i="15"/>
  <c r="AM19" i="15" s="1"/>
  <c r="R13" i="15"/>
  <c r="D196" i="8"/>
  <c r="E435" i="8"/>
  <c r="H428" i="8"/>
  <c r="I394" i="8"/>
  <c r="I508" i="8"/>
  <c r="E118" i="8"/>
  <c r="K312" i="8"/>
  <c r="Q489" i="8"/>
  <c r="W448" i="12"/>
  <c r="X448" i="12"/>
  <c r="AB448" i="12" s="1"/>
  <c r="O489" i="8"/>
  <c r="K370" i="8"/>
  <c r="AK68" i="3"/>
  <c r="AM68" i="3" s="1"/>
  <c r="AL68" i="3"/>
  <c r="AN68" i="3" s="1"/>
  <c r="H217" i="8"/>
  <c r="D363" i="8"/>
  <c r="L458" i="8"/>
  <c r="N458" i="8"/>
  <c r="V417" i="12"/>
  <c r="Z417" i="12" s="1"/>
  <c r="U417" i="12"/>
  <c r="Y417" i="12" s="1"/>
  <c r="E316" i="8"/>
  <c r="K342" i="8"/>
  <c r="W370" i="12"/>
  <c r="O411" i="8"/>
  <c r="Q411" i="8"/>
  <c r="X370" i="12"/>
  <c r="AB370" i="12" s="1"/>
  <c r="AL488" i="12"/>
  <c r="AN488" i="12" s="1"/>
  <c r="AK488" i="12"/>
  <c r="AM488" i="12" s="1"/>
  <c r="S529" i="8"/>
  <c r="M547" i="8"/>
  <c r="F132" i="8"/>
  <c r="G132" i="8"/>
  <c r="S91" i="12"/>
  <c r="AC91" i="12" s="1"/>
  <c r="T91" i="12"/>
  <c r="AD91" i="12" s="1"/>
  <c r="M312" i="8"/>
  <c r="G85" i="8"/>
  <c r="F85" i="8"/>
  <c r="T44" i="12"/>
  <c r="AD44" i="12" s="1"/>
  <c r="S44" i="12"/>
  <c r="AC44" i="12" s="1"/>
  <c r="I364" i="8"/>
  <c r="C157" i="8"/>
  <c r="AH257" i="12"/>
  <c r="AJ257" i="12" s="1"/>
  <c r="AG257" i="12"/>
  <c r="R298" i="8"/>
  <c r="R33" i="14"/>
  <c r="I221" i="8"/>
  <c r="K322" i="8"/>
  <c r="L99" i="8"/>
  <c r="N99" i="8"/>
  <c r="U58" i="12"/>
  <c r="V58" i="12"/>
  <c r="Z58" i="12" s="1"/>
  <c r="V258" i="12"/>
  <c r="Z258" i="12" s="1"/>
  <c r="N299" i="8"/>
  <c r="L299" i="8"/>
  <c r="U258" i="12"/>
  <c r="Y258" i="12" s="1"/>
  <c r="P403" i="8"/>
  <c r="H258" i="8"/>
  <c r="H460" i="8"/>
  <c r="W104" i="12"/>
  <c r="AA104" i="12" s="1"/>
  <c r="O145" i="8"/>
  <c r="Q145" i="8"/>
  <c r="X104" i="12"/>
  <c r="M549" i="8"/>
  <c r="X11" i="3"/>
  <c r="W11" i="3"/>
  <c r="AA11" i="3" s="1"/>
  <c r="D151" i="8"/>
  <c r="W81" i="15"/>
  <c r="X81" i="15"/>
  <c r="AB81" i="15" s="1"/>
  <c r="J386" i="8"/>
  <c r="R345" i="12"/>
  <c r="R144" i="12"/>
  <c r="J185" i="8"/>
  <c r="M483" i="8"/>
  <c r="T169" i="12"/>
  <c r="AD169" i="12" s="1"/>
  <c r="G210" i="8"/>
  <c r="S169" i="12"/>
  <c r="F210" i="8"/>
  <c r="Q430" i="8"/>
  <c r="W389" i="12"/>
  <c r="AA389" i="12" s="1"/>
  <c r="O430" i="8"/>
  <c r="X389" i="12"/>
  <c r="R28" i="13"/>
  <c r="R313" i="12"/>
  <c r="J354" i="8"/>
  <c r="V67" i="15"/>
  <c r="Z67" i="15" s="1"/>
  <c r="U67" i="15"/>
  <c r="R14" i="13"/>
  <c r="AH29" i="15"/>
  <c r="AJ29" i="15" s="1"/>
  <c r="AG29" i="15"/>
  <c r="AH185" i="12"/>
  <c r="AJ185" i="12" s="1"/>
  <c r="R226" i="8"/>
  <c r="AG185" i="12"/>
  <c r="AI185" i="12" s="1"/>
  <c r="K534" i="8"/>
  <c r="I292" i="8"/>
  <c r="M343" i="8"/>
  <c r="J341" i="8"/>
  <c r="R300" i="12"/>
  <c r="R66" i="12"/>
  <c r="J107" i="8"/>
  <c r="AH80" i="3"/>
  <c r="AJ80" i="3" s="1"/>
  <c r="AG80" i="3"/>
  <c r="AI80" i="3" s="1"/>
  <c r="R256" i="12"/>
  <c r="J297" i="8"/>
  <c r="U441" i="12"/>
  <c r="Y441" i="12" s="1"/>
  <c r="L482" i="8"/>
  <c r="N482" i="8"/>
  <c r="V441" i="12"/>
  <c r="Z441" i="12" s="1"/>
  <c r="K380" i="8"/>
  <c r="D350" i="8"/>
  <c r="K48" i="8"/>
  <c r="M298" i="8"/>
  <c r="F469" i="8"/>
  <c r="S428" i="12"/>
  <c r="AC428" i="12" s="1"/>
  <c r="T428" i="12"/>
  <c r="AD428" i="12" s="1"/>
  <c r="G469" i="8"/>
  <c r="I173" i="8"/>
  <c r="E191" i="8"/>
  <c r="H391" i="8"/>
  <c r="U28" i="15"/>
  <c r="Y28" i="15" s="1"/>
  <c r="V28" i="15"/>
  <c r="Z28" i="15" s="1"/>
  <c r="AH228" i="12"/>
  <c r="AJ228" i="12" s="1"/>
  <c r="AG228" i="12"/>
  <c r="AI228" i="12" s="1"/>
  <c r="R269" i="8"/>
  <c r="S87" i="8"/>
  <c r="AK46" i="12"/>
  <c r="AM46" i="12" s="1"/>
  <c r="AL46" i="12"/>
  <c r="AN46" i="12" s="1"/>
  <c r="I184" i="8"/>
  <c r="P264" i="8"/>
  <c r="E52" i="8"/>
  <c r="AK125" i="12"/>
  <c r="AM125" i="12" s="1"/>
  <c r="AL125" i="12"/>
  <c r="AN125" i="12" s="1"/>
  <c r="S166" i="8"/>
  <c r="I532" i="8"/>
  <c r="M372" i="8"/>
  <c r="D178" i="8"/>
  <c r="AH12" i="3"/>
  <c r="AJ12" i="3" s="1"/>
  <c r="AG12" i="3"/>
  <c r="AI12" i="3" s="1"/>
  <c r="N281" i="8"/>
  <c r="U240" i="12"/>
  <c r="Y240" i="12" s="1"/>
  <c r="V240" i="12"/>
  <c r="Z240" i="12" s="1"/>
  <c r="L281" i="8"/>
  <c r="S108" i="8"/>
  <c r="AK67" i="12"/>
  <c r="AM67" i="12" s="1"/>
  <c r="AL67" i="12"/>
  <c r="AN67" i="12" s="1"/>
  <c r="D383" i="8"/>
  <c r="M209" i="8"/>
  <c r="S81" i="3"/>
  <c r="AC81" i="3" s="1"/>
  <c r="T81" i="3"/>
  <c r="AD81" i="3" s="1"/>
  <c r="W193" i="12"/>
  <c r="AA193" i="12" s="1"/>
  <c r="Q234" i="8"/>
  <c r="O234" i="8"/>
  <c r="X193" i="12"/>
  <c r="K99" i="8"/>
  <c r="P358" i="8"/>
  <c r="P271" i="8"/>
  <c r="H355" i="8"/>
  <c r="D416" i="8"/>
  <c r="S386" i="8"/>
  <c r="AK345" i="12"/>
  <c r="AM345" i="12" s="1"/>
  <c r="AL345" i="12"/>
  <c r="AN345" i="12" s="1"/>
  <c r="AH75" i="15"/>
  <c r="AJ75" i="15" s="1"/>
  <c r="AG75" i="15"/>
  <c r="R490" i="8"/>
  <c r="AG449" i="12"/>
  <c r="AI449" i="12" s="1"/>
  <c r="AH449" i="12"/>
  <c r="AJ449" i="12" s="1"/>
  <c r="O158" i="8"/>
  <c r="W117" i="12"/>
  <c r="AA117" i="12" s="1"/>
  <c r="X117" i="12"/>
  <c r="AB117" i="12" s="1"/>
  <c r="Q158" i="8"/>
  <c r="M491" i="8"/>
  <c r="I203" i="8"/>
  <c r="E141" i="8"/>
  <c r="AK42" i="15"/>
  <c r="AM42" i="15" s="1"/>
  <c r="AL42" i="15"/>
  <c r="AN42" i="15" s="1"/>
  <c r="P252" i="8"/>
  <c r="E285" i="8"/>
  <c r="W11" i="12"/>
  <c r="AA11" i="12" s="1"/>
  <c r="Q52" i="8"/>
  <c r="X11" i="12"/>
  <c r="AB11" i="12" s="1"/>
  <c r="O52" i="8"/>
  <c r="E252" i="8"/>
  <c r="S329" i="8"/>
  <c r="AK288" i="12"/>
  <c r="AL288" i="12"/>
  <c r="AN288" i="12" s="1"/>
  <c r="H122" i="8"/>
  <c r="V99" i="15"/>
  <c r="Z99" i="15" s="1"/>
  <c r="U99" i="15"/>
  <c r="Y99" i="15" s="1"/>
  <c r="W17" i="3"/>
  <c r="AA17" i="3" s="1"/>
  <c r="X17" i="3"/>
  <c r="J236" i="8"/>
  <c r="R195" i="12"/>
  <c r="R25" i="15"/>
  <c r="M286" i="8"/>
  <c r="X488" i="12"/>
  <c r="AB488" i="12" s="1"/>
  <c r="Q529" i="8"/>
  <c r="W488" i="12"/>
  <c r="O529" i="8"/>
  <c r="V23" i="15"/>
  <c r="Z23" i="15" s="1"/>
  <c r="U23" i="15"/>
  <c r="Y23" i="15" s="1"/>
  <c r="X37" i="14"/>
  <c r="AB37" i="14" s="1"/>
  <c r="W37" i="14"/>
  <c r="H142" i="8"/>
  <c r="D193" i="8"/>
  <c r="H472" i="8"/>
  <c r="D295" i="8"/>
  <c r="R430" i="12"/>
  <c r="J471" i="8"/>
  <c r="K330" i="8"/>
  <c r="K448" i="8"/>
  <c r="O488" i="8"/>
  <c r="W447" i="12"/>
  <c r="Q488" i="8"/>
  <c r="X447" i="12"/>
  <c r="AB447" i="12" s="1"/>
  <c r="E432" i="8"/>
  <c r="C393" i="8"/>
  <c r="H431" i="8"/>
  <c r="R14" i="3"/>
  <c r="H354" i="8"/>
  <c r="D78" i="8"/>
  <c r="H245" i="8"/>
  <c r="W40" i="3"/>
  <c r="AA40" i="3" s="1"/>
  <c r="X40" i="3"/>
  <c r="J122" i="8"/>
  <c r="R81" i="12"/>
  <c r="E552" i="8"/>
  <c r="R58" i="3"/>
  <c r="AG44" i="15"/>
  <c r="AH44" i="15"/>
  <c r="AJ44" i="15" s="1"/>
  <c r="R94" i="12"/>
  <c r="J135" i="8"/>
  <c r="P219" i="8"/>
  <c r="K509" i="8"/>
  <c r="AK19" i="14"/>
  <c r="AM19" i="14" s="1"/>
  <c r="AL19" i="14"/>
  <c r="AN19" i="14" s="1"/>
  <c r="AH24" i="3"/>
  <c r="AJ24" i="3" s="1"/>
  <c r="AG24" i="3"/>
  <c r="AG117" i="12"/>
  <c r="AI117" i="12" s="1"/>
  <c r="AH117" i="12"/>
  <c r="AJ117" i="12" s="1"/>
  <c r="R158" i="8"/>
  <c r="E362" i="8"/>
  <c r="AL64" i="15"/>
  <c r="AN64" i="15" s="1"/>
  <c r="AK64" i="15"/>
  <c r="AM64" i="15" s="1"/>
  <c r="S333" i="8"/>
  <c r="AK292" i="12"/>
  <c r="AM292" i="12" s="1"/>
  <c r="AL292" i="12"/>
  <c r="AN292" i="12" s="1"/>
  <c r="AG128" i="12"/>
  <c r="AI128" i="12" s="1"/>
  <c r="AH128" i="12"/>
  <c r="AJ128" i="12" s="1"/>
  <c r="R169" i="8"/>
  <c r="G494" i="8"/>
  <c r="S453" i="12"/>
  <c r="AC453" i="12" s="1"/>
  <c r="F494" i="8"/>
  <c r="T453" i="12"/>
  <c r="AD453" i="12" s="1"/>
  <c r="C456" i="8"/>
  <c r="D419" i="8"/>
  <c r="H140" i="8"/>
  <c r="E315" i="8"/>
  <c r="S8" i="3"/>
  <c r="AC8" i="3" s="1"/>
  <c r="T8" i="3"/>
  <c r="AD8" i="3" s="1"/>
  <c r="H261" i="8"/>
  <c r="D322" i="8"/>
  <c r="L204" i="8"/>
  <c r="V163" i="12"/>
  <c r="Z163" i="12" s="1"/>
  <c r="U163" i="12"/>
  <c r="Y163" i="12" s="1"/>
  <c r="N204" i="8"/>
  <c r="C276" i="8"/>
  <c r="AG301" i="12"/>
  <c r="R342" i="8"/>
  <c r="AH301" i="12"/>
  <c r="AJ301" i="12" s="1"/>
  <c r="R471" i="12"/>
  <c r="J512" i="8"/>
  <c r="I452" i="8"/>
  <c r="V97" i="15"/>
  <c r="Z97" i="15" s="1"/>
  <c r="U97" i="15"/>
  <c r="Y97" i="15" s="1"/>
  <c r="P249" i="8"/>
  <c r="I155" i="8"/>
  <c r="AK271" i="12"/>
  <c r="AM271" i="12" s="1"/>
  <c r="AL271" i="12"/>
  <c r="AN271" i="12" s="1"/>
  <c r="S312" i="8"/>
  <c r="W86" i="12"/>
  <c r="AA86" i="12" s="1"/>
  <c r="O127" i="8"/>
  <c r="Q127" i="8"/>
  <c r="X86" i="12"/>
  <c r="AB86" i="12" s="1"/>
  <c r="R53" i="3"/>
  <c r="K513" i="8"/>
  <c r="AK18" i="13"/>
  <c r="AM18" i="13" s="1"/>
  <c r="AL18" i="13"/>
  <c r="AN18" i="13" s="1"/>
  <c r="C306" i="8"/>
  <c r="L173" i="8"/>
  <c r="U132" i="12"/>
  <c r="Y132" i="12" s="1"/>
  <c r="N173" i="8"/>
  <c r="V132" i="12"/>
  <c r="Z132" i="12" s="1"/>
  <c r="D278" i="8"/>
  <c r="I546" i="8"/>
  <c r="K324" i="8"/>
  <c r="M323" i="8"/>
  <c r="S46" i="15"/>
  <c r="T46" i="15"/>
  <c r="AD46" i="15" s="1"/>
  <c r="D311" i="8"/>
  <c r="AH90" i="3"/>
  <c r="AJ90" i="3" s="1"/>
  <c r="AG90" i="3"/>
  <c r="AI90" i="3" s="1"/>
  <c r="U18" i="15"/>
  <c r="Y18" i="15" s="1"/>
  <c r="V18" i="15"/>
  <c r="Z18" i="15" s="1"/>
  <c r="P504" i="8"/>
  <c r="E320" i="8"/>
  <c r="I458" i="8"/>
  <c r="G388" i="8"/>
  <c r="F388" i="8"/>
  <c r="S347" i="12"/>
  <c r="AC347" i="12" s="1"/>
  <c r="T347" i="12"/>
  <c r="AD347" i="12" s="1"/>
  <c r="M429" i="8"/>
  <c r="W49" i="12"/>
  <c r="Q90" i="8"/>
  <c r="X49" i="12"/>
  <c r="AB49" i="12" s="1"/>
  <c r="O90" i="8"/>
  <c r="AK160" i="12"/>
  <c r="AM160" i="12" s="1"/>
  <c r="S201" i="8"/>
  <c r="AL160" i="12"/>
  <c r="AN160" i="12" s="1"/>
  <c r="S102" i="8"/>
  <c r="AK61" i="12"/>
  <c r="AM61" i="12" s="1"/>
  <c r="AL61" i="12"/>
  <c r="AN61" i="12" s="1"/>
  <c r="C147" i="8"/>
  <c r="R112" i="12"/>
  <c r="J153" i="8"/>
  <c r="V84" i="15"/>
  <c r="Z84" i="15" s="1"/>
  <c r="U84" i="15"/>
  <c r="Y84" i="15" s="1"/>
  <c r="V412" i="12"/>
  <c r="Z412" i="12" s="1"/>
  <c r="L453" i="8"/>
  <c r="N453" i="8"/>
  <c r="U412" i="12"/>
  <c r="Y412" i="12" s="1"/>
  <c r="R63" i="3"/>
  <c r="AL46" i="15"/>
  <c r="AN46" i="15" s="1"/>
  <c r="AK46" i="15"/>
  <c r="AM46" i="15" s="1"/>
  <c r="AG77" i="15"/>
  <c r="AH77" i="15"/>
  <c r="AJ77" i="15" s="1"/>
  <c r="N372" i="8"/>
  <c r="U331" i="12"/>
  <c r="Y331" i="12" s="1"/>
  <c r="V331" i="12"/>
  <c r="Z331" i="12" s="1"/>
  <c r="L372" i="8"/>
  <c r="D199" i="8"/>
  <c r="R94" i="15"/>
  <c r="C159" i="8"/>
  <c r="X301" i="12"/>
  <c r="W301" i="12"/>
  <c r="AA301" i="12" s="1"/>
  <c r="Q342" i="8"/>
  <c r="O342" i="8"/>
  <c r="E466" i="8"/>
  <c r="AH32" i="13"/>
  <c r="AJ32" i="13" s="1"/>
  <c r="AG32" i="13"/>
  <c r="AI32" i="13" s="1"/>
  <c r="W8" i="14"/>
  <c r="AA8" i="14" s="1"/>
  <c r="X8" i="14"/>
  <c r="AB8" i="14" s="1"/>
  <c r="M148" i="8"/>
  <c r="I313" i="8"/>
  <c r="W184" i="12"/>
  <c r="AA184" i="12" s="1"/>
  <c r="X184" i="12"/>
  <c r="AB184" i="12" s="1"/>
  <c r="O225" i="8"/>
  <c r="Q225" i="8"/>
  <c r="AH259" i="12"/>
  <c r="AJ259" i="12" s="1"/>
  <c r="AG259" i="12"/>
  <c r="R300" i="8"/>
  <c r="E207" i="8"/>
  <c r="M79" i="8"/>
  <c r="L374" i="8"/>
  <c r="V333" i="12"/>
  <c r="U333" i="12"/>
  <c r="Y333" i="12" s="1"/>
  <c r="N374" i="8"/>
  <c r="M276" i="8"/>
  <c r="H290" i="8"/>
  <c r="R31" i="15"/>
  <c r="W104" i="15"/>
  <c r="AA104" i="15" s="1"/>
  <c r="X104" i="15"/>
  <c r="V77" i="12"/>
  <c r="Z77" i="12" s="1"/>
  <c r="U77" i="12"/>
  <c r="Y77" i="12" s="1"/>
  <c r="N118" i="8"/>
  <c r="L118" i="8"/>
  <c r="AL7" i="13"/>
  <c r="AN7" i="13" s="1"/>
  <c r="AK7" i="13"/>
  <c r="AM7" i="13" s="1"/>
  <c r="J183" i="8"/>
  <c r="R142" i="12"/>
  <c r="H113" i="8"/>
  <c r="E381" i="8"/>
  <c r="M520" i="8"/>
  <c r="I238" i="8"/>
  <c r="AG81" i="12"/>
  <c r="AI81" i="12" s="1"/>
  <c r="AH81" i="12"/>
  <c r="AJ81" i="12" s="1"/>
  <c r="R122" i="8"/>
  <c r="X332" i="12"/>
  <c r="AB332" i="12" s="1"/>
  <c r="W332" i="12"/>
  <c r="O373" i="8"/>
  <c r="Q373" i="8"/>
  <c r="N106" i="8"/>
  <c r="V65" i="12"/>
  <c r="Z65" i="12" s="1"/>
  <c r="U65" i="12"/>
  <c r="Y65" i="12" s="1"/>
  <c r="L106" i="8"/>
  <c r="R103" i="15"/>
  <c r="H328" i="8"/>
  <c r="R65" i="15"/>
  <c r="K403" i="8"/>
  <c r="K375" i="8"/>
  <c r="S15" i="13"/>
  <c r="T15" i="13"/>
  <c r="AD15" i="13" s="1"/>
  <c r="E73" i="8"/>
  <c r="I115" i="8"/>
  <c r="V75" i="15"/>
  <c r="Z75" i="15" s="1"/>
  <c r="U75" i="15"/>
  <c r="Y75" i="15" s="1"/>
  <c r="O187" i="8"/>
  <c r="W146" i="12"/>
  <c r="AA146" i="12" s="1"/>
  <c r="X146" i="12"/>
  <c r="Q187" i="8"/>
  <c r="L475" i="8"/>
  <c r="V434" i="12"/>
  <c r="Z434" i="12" s="1"/>
  <c r="N475" i="8"/>
  <c r="U434" i="12"/>
  <c r="Y434" i="12" s="1"/>
  <c r="K377" i="8"/>
  <c r="I383" i="8"/>
  <c r="R282" i="12"/>
  <c r="J323" i="8"/>
  <c r="I50" i="8"/>
  <c r="R37" i="15"/>
  <c r="H242" i="8"/>
  <c r="AK42" i="14"/>
  <c r="AM42" i="14" s="1"/>
  <c r="AL42" i="14"/>
  <c r="AN42" i="14" s="1"/>
  <c r="R22" i="14"/>
  <c r="T13" i="14"/>
  <c r="AD13" i="14" s="1"/>
  <c r="S13" i="14"/>
  <c r="R352" i="12"/>
  <c r="J393" i="8"/>
  <c r="AL9" i="16"/>
  <c r="AN9" i="16" s="1"/>
  <c r="AK9" i="16"/>
  <c r="AM9" i="16" s="1"/>
  <c r="M367" i="8"/>
  <c r="X433" i="12"/>
  <c r="AB433" i="12" s="1"/>
  <c r="W433" i="12"/>
  <c r="AA433" i="12" s="1"/>
  <c r="Q474" i="8"/>
  <c r="O474" i="8"/>
  <c r="T8" i="13"/>
  <c r="AD8" i="13" s="1"/>
  <c r="S8" i="13"/>
  <c r="J544" i="8"/>
  <c r="R503" i="12"/>
  <c r="O58" i="8"/>
  <c r="Q58" i="8"/>
  <c r="X17" i="12"/>
  <c r="W17" i="12"/>
  <c r="AA17" i="12" s="1"/>
  <c r="D388" i="8"/>
  <c r="T501" i="12"/>
  <c r="AD501" i="12" s="1"/>
  <c r="S501" i="12"/>
  <c r="AC501" i="12" s="1"/>
  <c r="G542" i="8"/>
  <c r="F542" i="8"/>
  <c r="P109" i="8"/>
  <c r="R198" i="12"/>
  <c r="J239" i="8"/>
  <c r="P524" i="8"/>
  <c r="AL412" i="12"/>
  <c r="AN412" i="12" s="1"/>
  <c r="AK412" i="12"/>
  <c r="AM412" i="12" s="1"/>
  <c r="S453" i="8"/>
  <c r="M53" i="8"/>
  <c r="D207" i="8"/>
  <c r="AK42" i="3"/>
  <c r="AM42" i="3" s="1"/>
  <c r="AL42" i="3"/>
  <c r="AN42" i="3" s="1"/>
  <c r="S47" i="15"/>
  <c r="T47" i="15"/>
  <c r="AD47" i="15" s="1"/>
  <c r="I484" i="8"/>
  <c r="O128" i="8"/>
  <c r="Q128" i="8"/>
  <c r="W87" i="12"/>
  <c r="AA87" i="12" s="1"/>
  <c r="X87" i="12"/>
  <c r="AB87" i="12" s="1"/>
  <c r="R327" i="12"/>
  <c r="J368" i="8"/>
  <c r="S452" i="8"/>
  <c r="AK411" i="12"/>
  <c r="AM411" i="12" s="1"/>
  <c r="AL411" i="12"/>
  <c r="AN411" i="12" s="1"/>
  <c r="P98" i="8"/>
  <c r="K91" i="8"/>
  <c r="I194" i="8"/>
  <c r="M172" i="8"/>
  <c r="D124" i="8"/>
  <c r="AK143" i="12"/>
  <c r="AM143" i="12" s="1"/>
  <c r="S184" i="8"/>
  <c r="AL143" i="12"/>
  <c r="AN143" i="12" s="1"/>
  <c r="M88" i="8"/>
  <c r="AL151" i="12"/>
  <c r="AN151" i="12" s="1"/>
  <c r="AK151" i="12"/>
  <c r="AM151" i="12" s="1"/>
  <c r="S192" i="8"/>
  <c r="E237" i="8"/>
  <c r="S30" i="3"/>
  <c r="T30" i="3"/>
  <c r="AD30" i="3" s="1"/>
  <c r="K357" i="8"/>
  <c r="W12" i="3"/>
  <c r="AA12" i="3" s="1"/>
  <c r="X12" i="3"/>
  <c r="E219" i="8"/>
  <c r="P418" i="8"/>
  <c r="C216" i="8"/>
  <c r="S77" i="15"/>
  <c r="AC77" i="15" s="1"/>
  <c r="T77" i="15"/>
  <c r="AD77" i="15" s="1"/>
  <c r="E438" i="8"/>
  <c r="K402" i="8"/>
  <c r="K483" i="8"/>
  <c r="S476" i="12"/>
  <c r="AC476" i="12" s="1"/>
  <c r="T476" i="12"/>
  <c r="AD476" i="12" s="1"/>
  <c r="F517" i="8"/>
  <c r="G517" i="8"/>
  <c r="P297" i="8"/>
  <c r="C401" i="8"/>
  <c r="AK435" i="12"/>
  <c r="AM435" i="12" s="1"/>
  <c r="AL435" i="12"/>
  <c r="AN435" i="12" s="1"/>
  <c r="S476" i="8"/>
  <c r="AK119" i="12"/>
  <c r="AM119" i="12" s="1"/>
  <c r="S160" i="8"/>
  <c r="AL119" i="12"/>
  <c r="AN119" i="12" s="1"/>
  <c r="K266" i="8"/>
  <c r="D276" i="8"/>
  <c r="H89" i="8"/>
  <c r="AG49" i="12"/>
  <c r="AI49" i="12" s="1"/>
  <c r="AH49" i="12"/>
  <c r="AJ49" i="12" s="1"/>
  <c r="R90" i="8"/>
  <c r="S66" i="8"/>
  <c r="AL25" i="12"/>
  <c r="AN25" i="12" s="1"/>
  <c r="AK25" i="12"/>
  <c r="AM25" i="12" s="1"/>
  <c r="D429" i="8"/>
  <c r="I327" i="8"/>
  <c r="H488" i="8"/>
  <c r="AL222" i="12"/>
  <c r="AN222" i="12" s="1"/>
  <c r="S263" i="8"/>
  <c r="AK222" i="12"/>
  <c r="AM222" i="12" s="1"/>
  <c r="P412" i="8"/>
  <c r="P288" i="8"/>
  <c r="X261" i="12"/>
  <c r="AB261" i="12" s="1"/>
  <c r="O302" i="8"/>
  <c r="Q302" i="8"/>
  <c r="W261" i="12"/>
  <c r="H199" i="8"/>
  <c r="AG62" i="15"/>
  <c r="AH62" i="15"/>
  <c r="AJ62" i="15" s="1"/>
  <c r="X439" i="12"/>
  <c r="AB439" i="12" s="1"/>
  <c r="O480" i="8"/>
  <c r="W439" i="12"/>
  <c r="Q480" i="8"/>
  <c r="AK493" i="12"/>
  <c r="AM493" i="12" s="1"/>
  <c r="S534" i="8"/>
  <c r="AL493" i="12"/>
  <c r="AN493" i="12" s="1"/>
  <c r="S69" i="15"/>
  <c r="AC69" i="15" s="1"/>
  <c r="T69" i="15"/>
  <c r="AD69" i="15" s="1"/>
  <c r="K540" i="8"/>
  <c r="K445" i="8"/>
  <c r="R9" i="14"/>
  <c r="L408" i="8"/>
  <c r="V367" i="12"/>
  <c r="Z367" i="12" s="1"/>
  <c r="U367" i="12"/>
  <c r="Y367" i="12" s="1"/>
  <c r="N408" i="8"/>
  <c r="AK169" i="12"/>
  <c r="AM169" i="12" s="1"/>
  <c r="S210" i="8"/>
  <c r="AL169" i="12"/>
  <c r="AN169" i="12" s="1"/>
  <c r="AK466" i="12"/>
  <c r="AM466" i="12" s="1"/>
  <c r="AL466" i="12"/>
  <c r="AN466" i="12" s="1"/>
  <c r="S507" i="8"/>
  <c r="H67" i="8"/>
  <c r="X125" i="12"/>
  <c r="AB125" i="12" s="1"/>
  <c r="Q166" i="8"/>
  <c r="O166" i="8"/>
  <c r="W125" i="12"/>
  <c r="AA125" i="12" s="1"/>
  <c r="M419" i="8"/>
  <c r="C363" i="8"/>
  <c r="K106" i="8"/>
  <c r="C517" i="8"/>
  <c r="V72" i="12"/>
  <c r="Z72" i="12" s="1"/>
  <c r="U72" i="12"/>
  <c r="Y72" i="12" s="1"/>
  <c r="N113" i="8"/>
  <c r="L113" i="8"/>
  <c r="O518" i="8"/>
  <c r="Q518" i="8"/>
  <c r="X477" i="12"/>
  <c r="W477" i="12"/>
  <c r="AA477" i="12" s="1"/>
  <c r="S182" i="8"/>
  <c r="AK141" i="12"/>
  <c r="AM141" i="12" s="1"/>
  <c r="AL141" i="12"/>
  <c r="AN141" i="12" s="1"/>
  <c r="D194" i="8"/>
  <c r="AG387" i="12"/>
  <c r="R428" i="8"/>
  <c r="AH387" i="12"/>
  <c r="AJ387" i="12" s="1"/>
  <c r="G48" i="8"/>
  <c r="S7" i="12"/>
  <c r="T7" i="12"/>
  <c r="AD7" i="12" s="1"/>
  <c r="F48" i="8"/>
  <c r="V29" i="3"/>
  <c r="Z29" i="3" s="1"/>
  <c r="U29" i="3"/>
  <c r="Y29" i="3" s="1"/>
  <c r="AK39" i="3"/>
  <c r="AM39" i="3" s="1"/>
  <c r="AL39" i="3"/>
  <c r="AN39" i="3" s="1"/>
  <c r="N476" i="8"/>
  <c r="L476" i="8"/>
  <c r="V435" i="12"/>
  <c r="Z435" i="12" s="1"/>
  <c r="U435" i="12"/>
  <c r="Y435" i="12" s="1"/>
  <c r="V11" i="15"/>
  <c r="Z11" i="15" s="1"/>
  <c r="U11" i="15"/>
  <c r="Y11" i="15" s="1"/>
  <c r="W36" i="12"/>
  <c r="O77" i="8"/>
  <c r="X36" i="12"/>
  <c r="AB36" i="12" s="1"/>
  <c r="Q77" i="8"/>
  <c r="J331" i="8"/>
  <c r="R290" i="12"/>
  <c r="J461" i="8"/>
  <c r="R420" i="12"/>
  <c r="O321" i="8"/>
  <c r="W280" i="12"/>
  <c r="X280" i="12"/>
  <c r="AB280" i="12" s="1"/>
  <c r="Q321" i="8"/>
  <c r="V26" i="13"/>
  <c r="U26" i="13"/>
  <c r="Y26" i="13" s="1"/>
  <c r="R513" i="8"/>
  <c r="AH472" i="12"/>
  <c r="AJ472" i="12" s="1"/>
  <c r="AG472" i="12"/>
  <c r="I514" i="8"/>
  <c r="Q398" i="8"/>
  <c r="O398" i="8"/>
  <c r="W357" i="12"/>
  <c r="X357" i="12"/>
  <c r="AB357" i="12" s="1"/>
  <c r="I444" i="8"/>
  <c r="K85" i="8"/>
  <c r="V78" i="12"/>
  <c r="Z78" i="12" s="1"/>
  <c r="N119" i="8"/>
  <c r="U78" i="12"/>
  <c r="Y78" i="12" s="1"/>
  <c r="L119" i="8"/>
  <c r="W35" i="14"/>
  <c r="AA35" i="14" s="1"/>
  <c r="X35" i="14"/>
  <c r="AG87" i="12"/>
  <c r="AH87" i="12"/>
  <c r="AJ87" i="12" s="1"/>
  <c r="R128" i="8"/>
  <c r="I299" i="8"/>
  <c r="K378" i="8"/>
  <c r="D461" i="8"/>
  <c r="K444" i="8"/>
  <c r="H51" i="8"/>
  <c r="P416" i="8"/>
  <c r="X35" i="15"/>
  <c r="AB35" i="15" s="1"/>
  <c r="W35" i="15"/>
  <c r="AA35" i="15" s="1"/>
  <c r="M131" i="8"/>
  <c r="M275" i="8"/>
  <c r="U56" i="3"/>
  <c r="Y56" i="3" s="1"/>
  <c r="V56" i="3"/>
  <c r="Z56" i="3" s="1"/>
  <c r="R260" i="12"/>
  <c r="J301" i="8"/>
  <c r="D346" i="8"/>
  <c r="F273" i="8"/>
  <c r="S232" i="12"/>
  <c r="AC232" i="12" s="1"/>
  <c r="T232" i="12"/>
  <c r="AD232" i="12" s="1"/>
  <c r="G273" i="8"/>
  <c r="AG96" i="12"/>
  <c r="AI96" i="12" s="1"/>
  <c r="AH96" i="12"/>
  <c r="AJ96" i="12" s="1"/>
  <c r="R137" i="8"/>
  <c r="C123" i="8"/>
  <c r="AH177" i="12"/>
  <c r="AJ177" i="12" s="1"/>
  <c r="R218" i="8"/>
  <c r="AG177" i="12"/>
  <c r="H513" i="8"/>
  <c r="I65" i="8"/>
  <c r="P258" i="8"/>
  <c r="C409" i="8"/>
  <c r="W266" i="12"/>
  <c r="AA266" i="12" s="1"/>
  <c r="O307" i="8"/>
  <c r="X266" i="12"/>
  <c r="Q307" i="8"/>
  <c r="AG248" i="12"/>
  <c r="R289" i="8"/>
  <c r="AH248" i="12"/>
  <c r="AJ248" i="12" s="1"/>
  <c r="F437" i="8"/>
  <c r="S396" i="12"/>
  <c r="AC396" i="12" s="1"/>
  <c r="T396" i="12"/>
  <c r="AD396" i="12" s="1"/>
  <c r="G437" i="8"/>
  <c r="C489" i="8"/>
  <c r="R12" i="14"/>
  <c r="AH202" i="12"/>
  <c r="AJ202" i="12" s="1"/>
  <c r="R243" i="8"/>
  <c r="AG202" i="12"/>
  <c r="AI202" i="12" s="1"/>
  <c r="X86" i="3"/>
  <c r="W86" i="3"/>
  <c r="AA86" i="3" s="1"/>
  <c r="AL497" i="12"/>
  <c r="AN497" i="12" s="1"/>
  <c r="S538" i="8"/>
  <c r="AK497" i="12"/>
  <c r="AM497" i="12" s="1"/>
  <c r="D96" i="8"/>
  <c r="E168" i="8"/>
  <c r="J370" i="8"/>
  <c r="R329" i="12"/>
  <c r="H321" i="8"/>
  <c r="F131" i="8"/>
  <c r="G131" i="8"/>
  <c r="T90" i="12"/>
  <c r="AD90" i="12" s="1"/>
  <c r="S90" i="12"/>
  <c r="E351" i="8"/>
  <c r="R371" i="12"/>
  <c r="J412" i="8"/>
  <c r="I370" i="8"/>
  <c r="AK7" i="12"/>
  <c r="AM7" i="12" s="1"/>
  <c r="AL7" i="12"/>
  <c r="AN7" i="12" s="1"/>
  <c r="S48" i="8"/>
  <c r="P211" i="8"/>
  <c r="E454" i="8"/>
  <c r="N87" i="8"/>
  <c r="V46" i="12"/>
  <c r="Z46" i="12" s="1"/>
  <c r="L87" i="8"/>
  <c r="U46" i="12"/>
  <c r="Y46" i="12" s="1"/>
  <c r="M537" i="8"/>
  <c r="G160" i="8"/>
  <c r="T119" i="12"/>
  <c r="AD119" i="12" s="1"/>
  <c r="S119" i="12"/>
  <c r="AC119" i="12" s="1"/>
  <c r="F160" i="8"/>
  <c r="AG10" i="15"/>
  <c r="AI10" i="15" s="1"/>
  <c r="AH10" i="15"/>
  <c r="AJ10" i="15" s="1"/>
  <c r="V186" i="12"/>
  <c r="Z186" i="12" s="1"/>
  <c r="N227" i="8"/>
  <c r="U186" i="12"/>
  <c r="L227" i="8"/>
  <c r="L426" i="8"/>
  <c r="N426" i="8"/>
  <c r="U385" i="12"/>
  <c r="Y385" i="12" s="1"/>
  <c r="V385" i="12"/>
  <c r="Z385" i="12" s="1"/>
  <c r="J242" i="8"/>
  <c r="R201" i="12"/>
  <c r="P365" i="8"/>
  <c r="M215" i="8"/>
  <c r="U409" i="12"/>
  <c r="Y409" i="12" s="1"/>
  <c r="V409" i="12"/>
  <c r="Z409" i="12" s="1"/>
  <c r="N450" i="8"/>
  <c r="L450" i="8"/>
  <c r="R11" i="13"/>
  <c r="S445" i="8"/>
  <c r="AL404" i="12"/>
  <c r="AN404" i="12" s="1"/>
  <c r="AK404" i="12"/>
  <c r="AM404" i="12" s="1"/>
  <c r="F492" i="8"/>
  <c r="T451" i="12"/>
  <c r="AD451" i="12" s="1"/>
  <c r="G492" i="8"/>
  <c r="S451" i="12"/>
  <c r="AC451" i="12" s="1"/>
  <c r="I512" i="8"/>
  <c r="S427" i="12"/>
  <c r="AC427" i="12" s="1"/>
  <c r="T427" i="12"/>
  <c r="AD427" i="12" s="1"/>
  <c r="F468" i="8"/>
  <c r="G468" i="8"/>
  <c r="U174" i="12"/>
  <c r="Y174" i="12" s="1"/>
  <c r="N215" i="8"/>
  <c r="L215" i="8"/>
  <c r="V174" i="12"/>
  <c r="Z174" i="12" s="1"/>
  <c r="O503" i="8"/>
  <c r="Q503" i="8"/>
  <c r="X462" i="12"/>
  <c r="W462" i="12"/>
  <c r="AA462" i="12" s="1"/>
  <c r="T12" i="12"/>
  <c r="AD12" i="12" s="1"/>
  <c r="F53" i="8"/>
  <c r="G53" i="8"/>
  <c r="S12" i="12"/>
  <c r="AC12" i="12" s="1"/>
  <c r="L473" i="8"/>
  <c r="N473" i="8"/>
  <c r="V432" i="12"/>
  <c r="Z432" i="12" s="1"/>
  <c r="U432" i="12"/>
  <c r="Y432" i="12" s="1"/>
  <c r="D425" i="8"/>
  <c r="U448" i="12"/>
  <c r="Y448" i="12" s="1"/>
  <c r="L489" i="8"/>
  <c r="N489" i="8"/>
  <c r="V448" i="12"/>
  <c r="Z448" i="12" s="1"/>
  <c r="M158" i="8"/>
  <c r="P376" i="8"/>
  <c r="M129" i="8"/>
  <c r="P388" i="8"/>
  <c r="I522" i="8"/>
  <c r="R152" i="12"/>
  <c r="J193" i="8"/>
  <c r="H151" i="8"/>
  <c r="H244" i="8"/>
  <c r="AH142" i="12"/>
  <c r="AJ142" i="12" s="1"/>
  <c r="AG142" i="12"/>
  <c r="R183" i="8"/>
  <c r="D317" i="8"/>
  <c r="K405" i="8"/>
  <c r="AL223" i="12"/>
  <c r="AN223" i="12" s="1"/>
  <c r="AK223" i="12"/>
  <c r="AM223" i="12" s="1"/>
  <c r="S264" i="8"/>
  <c r="X219" i="12"/>
  <c r="W219" i="12"/>
  <c r="AA219" i="12" s="1"/>
  <c r="O260" i="8"/>
  <c r="Q260" i="8"/>
  <c r="R16" i="15"/>
  <c r="AK434" i="12"/>
  <c r="S475" i="8"/>
  <c r="AL434" i="12"/>
  <c r="AN434" i="12" s="1"/>
  <c r="W18" i="16"/>
  <c r="AA18" i="16" s="1"/>
  <c r="X18" i="16"/>
  <c r="AK66" i="3"/>
  <c r="AM66" i="3" s="1"/>
  <c r="AL66" i="3"/>
  <c r="AN66" i="3" s="1"/>
  <c r="AH10" i="13"/>
  <c r="AJ10" i="13" s="1"/>
  <c r="AG10" i="13"/>
  <c r="R235" i="8"/>
  <c r="AG194" i="12"/>
  <c r="AI194" i="12" s="1"/>
  <c r="AH194" i="12"/>
  <c r="AJ194" i="12" s="1"/>
  <c r="P49" i="8"/>
  <c r="AL98" i="15"/>
  <c r="AN98" i="15" s="1"/>
  <c r="AK98" i="15"/>
  <c r="AM98" i="15" s="1"/>
  <c r="N192" i="8"/>
  <c r="L192" i="8"/>
  <c r="U151" i="12"/>
  <c r="Y151" i="12" s="1"/>
  <c r="V151" i="12"/>
  <c r="Z151" i="12" s="1"/>
  <c r="D100" i="8"/>
  <c r="P372" i="8"/>
  <c r="N279" i="8"/>
  <c r="V238" i="12"/>
  <c r="Z238" i="12" s="1"/>
  <c r="U238" i="12"/>
  <c r="Y238" i="12" s="1"/>
  <c r="L279" i="8"/>
  <c r="F143" i="8"/>
  <c r="T102" i="12"/>
  <c r="AD102" i="12" s="1"/>
  <c r="S102" i="12"/>
  <c r="AC102" i="12" s="1"/>
  <c r="G143" i="8"/>
  <c r="P363" i="8"/>
  <c r="AK44" i="12"/>
  <c r="AM44" i="12" s="1"/>
  <c r="S85" i="8"/>
  <c r="AL44" i="12"/>
  <c r="AN44" i="12" s="1"/>
  <c r="D440" i="8"/>
  <c r="X11" i="16"/>
  <c r="AB11" i="16" s="1"/>
  <c r="W11" i="16"/>
  <c r="AA11" i="16" s="1"/>
  <c r="T14" i="14"/>
  <c r="AD14" i="14" s="1"/>
  <c r="S14" i="14"/>
  <c r="AC14" i="14" s="1"/>
  <c r="I411" i="8"/>
  <c r="C443" i="8"/>
  <c r="G380" i="8"/>
  <c r="S339" i="12"/>
  <c r="AC339" i="12" s="1"/>
  <c r="F380" i="8"/>
  <c r="T339" i="12"/>
  <c r="AD339" i="12" s="1"/>
  <c r="M455" i="8"/>
  <c r="G444" i="8"/>
  <c r="S403" i="12"/>
  <c r="AC403" i="12" s="1"/>
  <c r="T403" i="12"/>
  <c r="AD403" i="12" s="1"/>
  <c r="F444" i="8"/>
  <c r="K125" i="8"/>
  <c r="D132" i="8"/>
  <c r="V57" i="15"/>
  <c r="Z57" i="15" s="1"/>
  <c r="U57" i="15"/>
  <c r="Y57" i="15" s="1"/>
  <c r="H395" i="8"/>
  <c r="K332" i="8"/>
  <c r="C453" i="8"/>
  <c r="H455" i="8"/>
  <c r="AH136" i="12"/>
  <c r="AJ136" i="12" s="1"/>
  <c r="AG136" i="12"/>
  <c r="AI136" i="12" s="1"/>
  <c r="R177" i="8"/>
  <c r="K71" i="8"/>
  <c r="R68" i="15"/>
  <c r="X50" i="3"/>
  <c r="W50" i="3"/>
  <c r="AA50" i="3" s="1"/>
  <c r="S447" i="12"/>
  <c r="G488" i="8"/>
  <c r="F488" i="8"/>
  <c r="T447" i="12"/>
  <c r="AD447" i="12" s="1"/>
  <c r="AK294" i="12"/>
  <c r="AM294" i="12" s="1"/>
  <c r="AL294" i="12"/>
  <c r="AN294" i="12" s="1"/>
  <c r="S335" i="8"/>
  <c r="E61" i="8"/>
  <c r="K89" i="8"/>
  <c r="I488" i="8"/>
  <c r="K422" i="8"/>
  <c r="Q60" i="8"/>
  <c r="X19" i="12"/>
  <c r="W19" i="12"/>
  <c r="AA19" i="12" s="1"/>
  <c r="O60" i="8"/>
  <c r="K531" i="8"/>
  <c r="K349" i="8"/>
  <c r="E449" i="8"/>
  <c r="H92" i="8"/>
  <c r="S155" i="12"/>
  <c r="AC155" i="12" s="1"/>
  <c r="T155" i="12"/>
  <c r="AD155" i="12" s="1"/>
  <c r="G196" i="8"/>
  <c r="F196" i="8"/>
  <c r="U21" i="12"/>
  <c r="Y21" i="12" s="1"/>
  <c r="N62" i="8"/>
  <c r="V21" i="12"/>
  <c r="Z21" i="12" s="1"/>
  <c r="L62" i="8"/>
  <c r="R434" i="12"/>
  <c r="J475" i="8"/>
  <c r="M283" i="8"/>
  <c r="AH130" i="12"/>
  <c r="AJ130" i="12" s="1"/>
  <c r="AG130" i="12"/>
  <c r="AI130" i="12" s="1"/>
  <c r="R171" i="8"/>
  <c r="I80" i="8"/>
  <c r="M393" i="8"/>
  <c r="P120" i="8"/>
  <c r="I119" i="8"/>
  <c r="P537" i="8"/>
  <c r="E394" i="8"/>
  <c r="D389" i="8"/>
  <c r="W318" i="12"/>
  <c r="AA318" i="12" s="1"/>
  <c r="X318" i="12"/>
  <c r="AB318" i="12" s="1"/>
  <c r="O359" i="8"/>
  <c r="Q359" i="8"/>
  <c r="J284" i="8"/>
  <c r="R243" i="12"/>
  <c r="C328" i="8"/>
  <c r="E165" i="8"/>
  <c r="T95" i="12"/>
  <c r="AD95" i="12" s="1"/>
  <c r="F136" i="8"/>
  <c r="S95" i="12"/>
  <c r="G136" i="8"/>
  <c r="D309" i="8"/>
  <c r="O537" i="8"/>
  <c r="W496" i="12"/>
  <c r="AA496" i="12" s="1"/>
  <c r="X496" i="12"/>
  <c r="Q537" i="8"/>
  <c r="M56" i="8"/>
  <c r="I53" i="8"/>
  <c r="U102" i="12"/>
  <c r="Y102" i="12" s="1"/>
  <c r="V102" i="12"/>
  <c r="L143" i="8"/>
  <c r="N143" i="8"/>
  <c r="L331" i="8"/>
  <c r="N331" i="8"/>
  <c r="V290" i="12"/>
  <c r="Z290" i="12" s="1"/>
  <c r="U290" i="12"/>
  <c r="Y290" i="12" s="1"/>
  <c r="E372" i="8"/>
  <c r="G169" i="8"/>
  <c r="S128" i="12"/>
  <c r="AC128" i="12" s="1"/>
  <c r="F169" i="8"/>
  <c r="T128" i="12"/>
  <c r="AD128" i="12" s="1"/>
  <c r="M95" i="8"/>
  <c r="V89" i="3"/>
  <c r="Z89" i="3" s="1"/>
  <c r="U89" i="3"/>
  <c r="Y89" i="3" s="1"/>
  <c r="O475" i="8"/>
  <c r="X434" i="12"/>
  <c r="W434" i="12"/>
  <c r="AA434" i="12" s="1"/>
  <c r="Q475" i="8"/>
  <c r="D451" i="8"/>
  <c r="K398" i="8"/>
  <c r="K437" i="8"/>
  <c r="E518" i="8"/>
  <c r="R544" i="8"/>
  <c r="AH503" i="12"/>
  <c r="AJ503" i="12" s="1"/>
  <c r="AG503" i="12"/>
  <c r="AI503" i="12" s="1"/>
  <c r="J160" i="8"/>
  <c r="R119" i="12"/>
  <c r="J91" i="8"/>
  <c r="R50" i="12"/>
  <c r="M543" i="8"/>
  <c r="K262" i="8"/>
  <c r="AK79" i="12"/>
  <c r="AM79" i="12" s="1"/>
  <c r="S120" i="8"/>
  <c r="AL79" i="12"/>
  <c r="AN79" i="12" s="1"/>
  <c r="J290" i="8"/>
  <c r="R249" i="12"/>
  <c r="W41" i="3"/>
  <c r="AA41" i="3" s="1"/>
  <c r="X41" i="3"/>
  <c r="AB41" i="3" s="1"/>
  <c r="D140" i="8"/>
  <c r="H477" i="8"/>
  <c r="R19" i="13"/>
  <c r="P523" i="8"/>
  <c r="C178" i="8"/>
  <c r="I531" i="8"/>
  <c r="C61" i="8"/>
  <c r="M363" i="8"/>
  <c r="E262" i="8"/>
  <c r="F174" i="8"/>
  <c r="S133" i="12"/>
  <c r="T133" i="12"/>
  <c r="AD133" i="12" s="1"/>
  <c r="G174" i="8"/>
  <c r="AL237" i="12"/>
  <c r="AN237" i="12" s="1"/>
  <c r="AK237" i="12"/>
  <c r="AM237" i="12" s="1"/>
  <c r="S278" i="8"/>
  <c r="R71" i="3"/>
  <c r="M417" i="8"/>
  <c r="T164" i="12"/>
  <c r="AD164" i="12" s="1"/>
  <c r="F205" i="8"/>
  <c r="G205" i="8"/>
  <c r="S164" i="12"/>
  <c r="AC164" i="12" s="1"/>
  <c r="H543" i="8"/>
  <c r="AH490" i="12"/>
  <c r="AJ490" i="12" s="1"/>
  <c r="R531" i="8"/>
  <c r="AG490" i="12"/>
  <c r="S28" i="3"/>
  <c r="T28" i="3"/>
  <c r="AD28" i="3" s="1"/>
  <c r="M480" i="8"/>
  <c r="H79" i="8"/>
  <c r="K416" i="8"/>
  <c r="T44" i="3"/>
  <c r="AD44" i="3" s="1"/>
  <c r="S44" i="3"/>
  <c r="AC44" i="3" s="1"/>
  <c r="O468" i="8"/>
  <c r="Q468" i="8"/>
  <c r="X427" i="12"/>
  <c r="AB427" i="12" s="1"/>
  <c r="W427" i="12"/>
  <c r="AA427" i="12" s="1"/>
  <c r="S99" i="3"/>
  <c r="T99" i="3"/>
  <c r="AD99" i="3" s="1"/>
  <c r="E418" i="8"/>
  <c r="E480" i="8"/>
  <c r="P149" i="8"/>
  <c r="H480" i="8"/>
  <c r="D543" i="8"/>
  <c r="AK167" i="12"/>
  <c r="AM167" i="12" s="1"/>
  <c r="AL167" i="12"/>
  <c r="AN167" i="12" s="1"/>
  <c r="S208" i="8"/>
  <c r="X90" i="15"/>
  <c r="AB90" i="15" s="1"/>
  <c r="W90" i="15"/>
  <c r="AG31" i="14"/>
  <c r="AH31" i="14"/>
  <c r="AJ31" i="14" s="1"/>
  <c r="R34" i="14"/>
  <c r="U168" i="12"/>
  <c r="Y168" i="12" s="1"/>
  <c r="N209" i="8"/>
  <c r="L209" i="8"/>
  <c r="V168" i="12"/>
  <c r="Z168" i="12" s="1"/>
  <c r="W451" i="12"/>
  <c r="X451" i="12"/>
  <c r="AB451" i="12" s="1"/>
  <c r="O492" i="8"/>
  <c r="Q492" i="8"/>
  <c r="O108" i="8"/>
  <c r="Q108" i="8"/>
  <c r="W67" i="12"/>
  <c r="X67" i="12"/>
  <c r="AB67" i="12" s="1"/>
  <c r="K163" i="8"/>
  <c r="H178" i="8"/>
  <c r="U35" i="12"/>
  <c r="Y35" i="12" s="1"/>
  <c r="L76" i="8"/>
  <c r="N76" i="8"/>
  <c r="V35" i="12"/>
  <c r="Z35" i="12" s="1"/>
  <c r="P423" i="8"/>
  <c r="H475" i="8"/>
  <c r="E194" i="8"/>
  <c r="D77" i="8"/>
  <c r="E441" i="8"/>
  <c r="P160" i="8"/>
  <c r="P510" i="8"/>
  <c r="M166" i="8"/>
  <c r="C349" i="8"/>
  <c r="M395" i="8"/>
  <c r="U29" i="15"/>
  <c r="Y29" i="15" s="1"/>
  <c r="V29" i="15"/>
  <c r="Z29" i="15" s="1"/>
  <c r="H197" i="8"/>
  <c r="P319" i="8"/>
  <c r="K302" i="8"/>
  <c r="C148" i="8"/>
  <c r="H473" i="8"/>
  <c r="D189" i="8"/>
  <c r="R29" i="13"/>
  <c r="AL74" i="15"/>
  <c r="AN74" i="15" s="1"/>
  <c r="AK74" i="15"/>
  <c r="AM74" i="15" s="1"/>
  <c r="C125" i="8"/>
  <c r="X23" i="16"/>
  <c r="AB23" i="16" s="1"/>
  <c r="W23" i="16"/>
  <c r="N360" i="8"/>
  <c r="U319" i="12"/>
  <c r="Y319" i="12" s="1"/>
  <c r="V319" i="12"/>
  <c r="Z319" i="12" s="1"/>
  <c r="L360" i="8"/>
  <c r="I368" i="8"/>
  <c r="G321" i="8"/>
  <c r="S280" i="12"/>
  <c r="AC280" i="12" s="1"/>
  <c r="F321" i="8"/>
  <c r="T280" i="12"/>
  <c r="AD280" i="12" s="1"/>
  <c r="E111" i="8"/>
  <c r="D459" i="8"/>
  <c r="R15" i="13"/>
  <c r="AH38" i="3"/>
  <c r="AJ38" i="3" s="1"/>
  <c r="AG38" i="3"/>
  <c r="AK276" i="12"/>
  <c r="AM276" i="12" s="1"/>
  <c r="S317" i="8"/>
  <c r="AL276" i="12"/>
  <c r="AN276" i="12" s="1"/>
  <c r="AH379" i="12"/>
  <c r="AJ379" i="12" s="1"/>
  <c r="AG379" i="12"/>
  <c r="R420" i="8"/>
  <c r="W171" i="12"/>
  <c r="AA171" i="12" s="1"/>
  <c r="O212" i="8"/>
  <c r="Q212" i="8"/>
  <c r="X171" i="12"/>
  <c r="W258" i="12"/>
  <c r="AA258" i="12" s="1"/>
  <c r="Q299" i="8"/>
  <c r="O299" i="8"/>
  <c r="X258" i="12"/>
  <c r="AH272" i="12"/>
  <c r="AJ272" i="12" s="1"/>
  <c r="R313" i="8"/>
  <c r="AG272" i="12"/>
  <c r="S394" i="8"/>
  <c r="AL353" i="12"/>
  <c r="AN353" i="12" s="1"/>
  <c r="AK353" i="12"/>
  <c r="AM353" i="12" s="1"/>
  <c r="M252" i="8"/>
  <c r="D257" i="8"/>
  <c r="K411" i="8"/>
  <c r="V79" i="15"/>
  <c r="Z79" i="15" s="1"/>
  <c r="U79" i="15"/>
  <c r="Y79" i="15" s="1"/>
  <c r="S71" i="15"/>
  <c r="T71" i="15"/>
  <c r="AD71" i="15" s="1"/>
  <c r="E433" i="8"/>
  <c r="T9" i="14"/>
  <c r="AD9" i="14" s="1"/>
  <c r="S9" i="14"/>
  <c r="AC9" i="14" s="1"/>
  <c r="P549" i="8"/>
  <c r="R125" i="8"/>
  <c r="AH84" i="12"/>
  <c r="AJ84" i="12" s="1"/>
  <c r="AG84" i="12"/>
  <c r="K187" i="8"/>
  <c r="V33" i="13"/>
  <c r="Z33" i="13" s="1"/>
  <c r="U33" i="13"/>
  <c r="Y33" i="13" s="1"/>
  <c r="U10" i="3"/>
  <c r="Y10" i="3" s="1"/>
  <c r="V10" i="3"/>
  <c r="Z10" i="3" s="1"/>
  <c r="W14" i="14"/>
  <c r="AA14" i="14" s="1"/>
  <c r="X14" i="14"/>
  <c r="S148" i="8"/>
  <c r="AK107" i="12"/>
  <c r="AM107" i="12" s="1"/>
  <c r="AL107" i="12"/>
  <c r="AN107" i="12" s="1"/>
  <c r="E538" i="8"/>
  <c r="C191" i="8"/>
  <c r="H240" i="8"/>
  <c r="AK384" i="12"/>
  <c r="AM384" i="12" s="1"/>
  <c r="AL384" i="12"/>
  <c r="AN384" i="12" s="1"/>
  <c r="S425" i="8"/>
  <c r="M110" i="8"/>
  <c r="AL20" i="14"/>
  <c r="AN20" i="14" s="1"/>
  <c r="AK20" i="14"/>
  <c r="AM20" i="14" s="1"/>
  <c r="R93" i="15"/>
  <c r="E334" i="8"/>
  <c r="L169" i="8"/>
  <c r="U128" i="12"/>
  <c r="Y128" i="12" s="1"/>
  <c r="V128" i="12"/>
  <c r="Z128" i="12" s="1"/>
  <c r="N169" i="8"/>
  <c r="W21" i="15"/>
  <c r="AA21" i="15" s="1"/>
  <c r="X21" i="15"/>
  <c r="F391" i="8"/>
  <c r="G391" i="8"/>
  <c r="T350" i="12"/>
  <c r="AD350" i="12" s="1"/>
  <c r="S350" i="12"/>
  <c r="T301" i="12"/>
  <c r="AD301" i="12" s="1"/>
  <c r="F342" i="8"/>
  <c r="S301" i="12"/>
  <c r="AC301" i="12" s="1"/>
  <c r="G342" i="8"/>
  <c r="P448" i="8"/>
  <c r="M322" i="8"/>
  <c r="H359" i="8"/>
  <c r="K327" i="8"/>
  <c r="O226" i="8"/>
  <c r="Q226" i="8"/>
  <c r="X185" i="12"/>
  <c r="W185" i="12"/>
  <c r="AA185" i="12" s="1"/>
  <c r="T64" i="3"/>
  <c r="AD64" i="3" s="1"/>
  <c r="S64" i="3"/>
  <c r="AC64" i="3" s="1"/>
  <c r="R291" i="12"/>
  <c r="J332" i="8"/>
  <c r="S487" i="12"/>
  <c r="F528" i="8"/>
  <c r="G528" i="8"/>
  <c r="T487" i="12"/>
  <c r="AD487" i="12" s="1"/>
  <c r="T342" i="12"/>
  <c r="AD342" i="12" s="1"/>
  <c r="S342" i="12"/>
  <c r="F383" i="8"/>
  <c r="G383" i="8"/>
  <c r="AG423" i="12"/>
  <c r="AH423" i="12"/>
  <c r="AJ423" i="12" s="1"/>
  <c r="R464" i="8"/>
  <c r="M434" i="8"/>
  <c r="D112" i="8"/>
  <c r="C139" i="8"/>
  <c r="C491" i="8"/>
  <c r="C86" i="8"/>
  <c r="U111" i="12"/>
  <c r="Y111" i="12" s="1"/>
  <c r="N152" i="8"/>
  <c r="V111" i="12"/>
  <c r="Z111" i="12" s="1"/>
  <c r="L152" i="8"/>
  <c r="S244" i="12"/>
  <c r="AC244" i="12" s="1"/>
  <c r="G285" i="8"/>
  <c r="F285" i="8"/>
  <c r="T244" i="12"/>
  <c r="AD244" i="12" s="1"/>
  <c r="D48" i="8"/>
  <c r="E270" i="8"/>
  <c r="P318" i="8"/>
  <c r="C244" i="8"/>
  <c r="C359" i="8"/>
  <c r="AL8" i="16"/>
  <c r="AN8" i="16" s="1"/>
  <c r="AK8" i="16"/>
  <c r="AM8" i="16" s="1"/>
  <c r="J206" i="8"/>
  <c r="R165" i="12"/>
  <c r="AG71" i="15"/>
  <c r="AH71" i="15"/>
  <c r="AJ71" i="15" s="1"/>
  <c r="E211" i="8"/>
  <c r="K373" i="8"/>
  <c r="I439" i="8"/>
  <c r="K105" i="8"/>
  <c r="P231" i="8"/>
  <c r="R32" i="3"/>
  <c r="I246" i="8"/>
  <c r="X319" i="12"/>
  <c r="AB319" i="12" s="1"/>
  <c r="O360" i="8"/>
  <c r="Q360" i="8"/>
  <c r="W319" i="12"/>
  <c r="AA319" i="12" s="1"/>
  <c r="X70" i="12"/>
  <c r="AB70" i="12" s="1"/>
  <c r="Q111" i="8"/>
  <c r="W70" i="12"/>
  <c r="AA70" i="12" s="1"/>
  <c r="O111" i="8"/>
  <c r="P294" i="8"/>
  <c r="AG211" i="12"/>
  <c r="AH211" i="12"/>
  <c r="AJ211" i="12" s="1"/>
  <c r="R252" i="8"/>
  <c r="K75" i="8"/>
  <c r="AH103" i="12"/>
  <c r="AJ103" i="12" s="1"/>
  <c r="R144" i="8"/>
  <c r="AG103" i="12"/>
  <c r="H403" i="8"/>
  <c r="I142" i="8"/>
  <c r="H357" i="8"/>
  <c r="F332" i="8"/>
  <c r="G332" i="8"/>
  <c r="T291" i="12"/>
  <c r="AD291" i="12" s="1"/>
  <c r="S291" i="12"/>
  <c r="AC291" i="12" s="1"/>
  <c r="AK485" i="12"/>
  <c r="AM485" i="12" s="1"/>
  <c r="S526" i="8"/>
  <c r="AL485" i="12"/>
  <c r="AN485" i="12" s="1"/>
  <c r="R101" i="8"/>
  <c r="AH60" i="12"/>
  <c r="AJ60" i="12" s="1"/>
  <c r="AG60" i="12"/>
  <c r="I112" i="8"/>
  <c r="R418" i="12"/>
  <c r="J459" i="8"/>
  <c r="M188" i="8"/>
  <c r="K78" i="8"/>
  <c r="N304" i="8"/>
  <c r="L304" i="8"/>
  <c r="V263" i="12"/>
  <c r="Z263" i="12" s="1"/>
  <c r="U263" i="12"/>
  <c r="Y263" i="12" s="1"/>
  <c r="AG47" i="15"/>
  <c r="AH47" i="15"/>
  <c r="AJ47" i="15" s="1"/>
  <c r="S45" i="12"/>
  <c r="T45" i="12"/>
  <c r="AD45" i="12" s="1"/>
  <c r="G86" i="8"/>
  <c r="F86" i="8"/>
  <c r="W147" i="12"/>
  <c r="AA147" i="12" s="1"/>
  <c r="O188" i="8"/>
  <c r="Q188" i="8"/>
  <c r="X147" i="12"/>
  <c r="K356" i="8"/>
  <c r="C459" i="8"/>
  <c r="R318" i="12"/>
  <c r="J359" i="8"/>
  <c r="AK30" i="14"/>
  <c r="AM30" i="14" s="1"/>
  <c r="AL30" i="14"/>
  <c r="AN30" i="14" s="1"/>
  <c r="T253" i="12"/>
  <c r="AD253" i="12" s="1"/>
  <c r="G294" i="8"/>
  <c r="S253" i="12"/>
  <c r="F294" i="8"/>
  <c r="D551" i="8"/>
  <c r="T477" i="12"/>
  <c r="AD477" i="12" s="1"/>
  <c r="S477" i="12"/>
  <c r="G518" i="8"/>
  <c r="F518" i="8"/>
  <c r="R88" i="15"/>
  <c r="T261" i="12"/>
  <c r="AD261" i="12" s="1"/>
  <c r="G302" i="8"/>
  <c r="S261" i="12"/>
  <c r="AC261" i="12" s="1"/>
  <c r="F302" i="8"/>
  <c r="D339" i="8"/>
  <c r="E375" i="8"/>
  <c r="AG87" i="3"/>
  <c r="AI87" i="3" s="1"/>
  <c r="AH87" i="3"/>
  <c r="AJ87" i="3" s="1"/>
  <c r="U376" i="12"/>
  <c r="Y376" i="12" s="1"/>
  <c r="N417" i="8"/>
  <c r="L417" i="8"/>
  <c r="V376" i="12"/>
  <c r="L132" i="8"/>
  <c r="N132" i="8"/>
  <c r="U91" i="12"/>
  <c r="Y91" i="12" s="1"/>
  <c r="V91" i="12"/>
  <c r="Z91" i="12" s="1"/>
  <c r="C207" i="8"/>
  <c r="AG41" i="14"/>
  <c r="AH41" i="14"/>
  <c r="AJ41" i="14" s="1"/>
  <c r="X8" i="13"/>
  <c r="AB8" i="13" s="1"/>
  <c r="W8" i="13"/>
  <c r="AA8" i="13" s="1"/>
  <c r="P355" i="8"/>
  <c r="I455" i="8"/>
  <c r="U20" i="15"/>
  <c r="Y20" i="15" s="1"/>
  <c r="V20" i="15"/>
  <c r="Z20" i="15" s="1"/>
  <c r="O123" i="8"/>
  <c r="X82" i="12"/>
  <c r="AB82" i="12" s="1"/>
  <c r="W82" i="12"/>
  <c r="Q123" i="8"/>
  <c r="AH408" i="12"/>
  <c r="AJ408" i="12" s="1"/>
  <c r="R449" i="8"/>
  <c r="AG408" i="12"/>
  <c r="C444" i="8"/>
  <c r="P471" i="8"/>
  <c r="R38" i="14"/>
  <c r="K364" i="8"/>
  <c r="M242" i="8"/>
  <c r="U371" i="12"/>
  <c r="Y371" i="12" s="1"/>
  <c r="L412" i="8"/>
  <c r="V371" i="12"/>
  <c r="Z371" i="12" s="1"/>
  <c r="N412" i="8"/>
  <c r="M369" i="8"/>
  <c r="E276" i="8"/>
  <c r="L98" i="8"/>
  <c r="N98" i="8"/>
  <c r="U57" i="12"/>
  <c r="Y57" i="12" s="1"/>
  <c r="V57" i="12"/>
  <c r="Z57" i="12" s="1"/>
  <c r="P254" i="8"/>
  <c r="J397" i="8"/>
  <c r="R356" i="12"/>
  <c r="K404" i="8"/>
  <c r="P242" i="8"/>
  <c r="R212" i="12"/>
  <c r="J253" i="8"/>
  <c r="M149" i="8"/>
  <c r="K56" i="8"/>
  <c r="M538" i="8"/>
  <c r="X335" i="12"/>
  <c r="AB335" i="12" s="1"/>
  <c r="O376" i="8"/>
  <c r="Q376" i="8"/>
  <c r="W335" i="12"/>
  <c r="AA335" i="12" s="1"/>
  <c r="S250" i="12"/>
  <c r="G291" i="8"/>
  <c r="F291" i="8"/>
  <c r="T250" i="12"/>
  <c r="AD250" i="12" s="1"/>
  <c r="C343" i="8"/>
  <c r="I445" i="8"/>
  <c r="R401" i="12"/>
  <c r="J442" i="8"/>
  <c r="M226" i="8"/>
  <c r="AL20" i="13"/>
  <c r="AN20" i="13" s="1"/>
  <c r="AK20" i="13"/>
  <c r="AM20" i="13" s="1"/>
  <c r="W430" i="12"/>
  <c r="AA430" i="12" s="1"/>
  <c r="Q471" i="8"/>
  <c r="X430" i="12"/>
  <c r="O471" i="8"/>
  <c r="W30" i="15"/>
  <c r="X30" i="15"/>
  <c r="AB30" i="15" s="1"/>
  <c r="I232" i="8"/>
  <c r="S122" i="8"/>
  <c r="AK81" i="12"/>
  <c r="AM81" i="12" s="1"/>
  <c r="AL81" i="12"/>
  <c r="AN81" i="12" s="1"/>
  <c r="AK27" i="15"/>
  <c r="AM27" i="15" s="1"/>
  <c r="AL27" i="15"/>
  <c r="AN27" i="15" s="1"/>
  <c r="C226" i="8"/>
  <c r="E358" i="8"/>
  <c r="U35" i="15"/>
  <c r="Y35" i="15" s="1"/>
  <c r="V35" i="15"/>
  <c r="Z35" i="15" s="1"/>
  <c r="AK173" i="12"/>
  <c r="AM173" i="12" s="1"/>
  <c r="AL173" i="12"/>
  <c r="AN173" i="12" s="1"/>
  <c r="S214" i="8"/>
  <c r="L539" i="8"/>
  <c r="V498" i="12"/>
  <c r="Z498" i="12" s="1"/>
  <c r="U498" i="12"/>
  <c r="Y498" i="12" s="1"/>
  <c r="N539" i="8"/>
  <c r="D336" i="8"/>
  <c r="AL269" i="12"/>
  <c r="AN269" i="12" s="1"/>
  <c r="S310" i="8"/>
  <c r="AK269" i="12"/>
  <c r="AM269" i="12" s="1"/>
  <c r="E402" i="8"/>
  <c r="P292" i="8"/>
  <c r="I390" i="8"/>
  <c r="Q533" i="8"/>
  <c r="O533" i="8"/>
  <c r="W492" i="12"/>
  <c r="AA492" i="12" s="1"/>
  <c r="X492" i="12"/>
  <c r="AB492" i="12" s="1"/>
  <c r="AG330" i="12"/>
  <c r="AI330" i="12" s="1"/>
  <c r="R371" i="8"/>
  <c r="AH330" i="12"/>
  <c r="AJ330" i="12" s="1"/>
  <c r="L297" i="8"/>
  <c r="N297" i="8"/>
  <c r="V256" i="12"/>
  <c r="Z256" i="12" s="1"/>
  <c r="U256" i="12"/>
  <c r="M474" i="8"/>
  <c r="K536" i="8"/>
  <c r="W26" i="14"/>
  <c r="AA26" i="14" s="1"/>
  <c r="X26" i="14"/>
  <c r="R202" i="12"/>
  <c r="J243" i="8"/>
  <c r="J202" i="8"/>
  <c r="R161" i="12"/>
  <c r="N356" i="8"/>
  <c r="V315" i="12"/>
  <c r="Z315" i="12" s="1"/>
  <c r="L356" i="8"/>
  <c r="U315" i="12"/>
  <c r="Y315" i="12" s="1"/>
  <c r="U123" i="12"/>
  <c r="N164" i="8"/>
  <c r="L164" i="8"/>
  <c r="V123" i="12"/>
  <c r="Z123" i="12" s="1"/>
  <c r="H56" i="8"/>
  <c r="J387" i="8"/>
  <c r="R346" i="12"/>
  <c r="Q415" i="8"/>
  <c r="W374" i="12"/>
  <c r="AA374" i="12" s="1"/>
  <c r="O415" i="8"/>
  <c r="X374" i="12"/>
  <c r="AB374" i="12" s="1"/>
  <c r="H437" i="8"/>
  <c r="AK24" i="13"/>
  <c r="AM24" i="13" s="1"/>
  <c r="AL24" i="13"/>
  <c r="AN24" i="13" s="1"/>
  <c r="E240" i="8"/>
  <c r="R173" i="8"/>
  <c r="AH132" i="12"/>
  <c r="AJ132" i="12" s="1"/>
  <c r="AG132" i="12"/>
  <c r="AI132" i="12" s="1"/>
  <c r="I132" i="8"/>
  <c r="S216" i="12"/>
  <c r="F257" i="8"/>
  <c r="T216" i="12"/>
  <c r="AD216" i="12" s="1"/>
  <c r="G257" i="8"/>
  <c r="N461" i="8"/>
  <c r="L461" i="8"/>
  <c r="U420" i="12"/>
  <c r="Y420" i="12" s="1"/>
  <c r="V420" i="12"/>
  <c r="Z420" i="12" s="1"/>
  <c r="H426" i="8"/>
  <c r="D544" i="8"/>
  <c r="X158" i="12"/>
  <c r="O199" i="8"/>
  <c r="Q199" i="8"/>
  <c r="W158" i="12"/>
  <c r="AA158" i="12" s="1"/>
  <c r="D399" i="8"/>
  <c r="AL421" i="12"/>
  <c r="AN421" i="12" s="1"/>
  <c r="AK421" i="12"/>
  <c r="AM421" i="12" s="1"/>
  <c r="S462" i="8"/>
  <c r="K542" i="8"/>
  <c r="R39" i="3"/>
  <c r="H104" i="8"/>
  <c r="T55" i="15"/>
  <c r="AD55" i="15" s="1"/>
  <c r="S55" i="15"/>
  <c r="H434" i="8"/>
  <c r="K476" i="8"/>
  <c r="S188" i="8"/>
  <c r="AK147" i="12"/>
  <c r="AM147" i="12" s="1"/>
  <c r="AL147" i="12"/>
  <c r="AN147" i="12" s="1"/>
  <c r="R422" i="12"/>
  <c r="J463" i="8"/>
  <c r="M545" i="8"/>
  <c r="H99" i="8"/>
  <c r="V53" i="3"/>
  <c r="Z53" i="3" s="1"/>
  <c r="U53" i="3"/>
  <c r="Y53" i="3" s="1"/>
  <c r="M427" i="8"/>
  <c r="K399" i="8"/>
  <c r="C333" i="8"/>
  <c r="K121" i="8"/>
  <c r="S430" i="8"/>
  <c r="AK389" i="12"/>
  <c r="AM389" i="12" s="1"/>
  <c r="AL389" i="12"/>
  <c r="AN389" i="12" s="1"/>
  <c r="D204" i="8"/>
  <c r="K527" i="8"/>
  <c r="P61" i="8"/>
  <c r="C468" i="8"/>
  <c r="D179" i="8"/>
  <c r="I498" i="8"/>
  <c r="J383" i="8"/>
  <c r="R342" i="12"/>
  <c r="H262" i="8"/>
  <c r="E176" i="8"/>
  <c r="D270" i="8"/>
  <c r="D405" i="8"/>
  <c r="M317" i="8"/>
  <c r="V75" i="3"/>
  <c r="Z75" i="3" s="1"/>
  <c r="U75" i="3"/>
  <c r="Y75" i="3" s="1"/>
  <c r="W285" i="12"/>
  <c r="AA285" i="12" s="1"/>
  <c r="X285" i="12"/>
  <c r="AB285" i="12" s="1"/>
  <c r="O326" i="8"/>
  <c r="Q326" i="8"/>
  <c r="AK385" i="12"/>
  <c r="AM385" i="12" s="1"/>
  <c r="S426" i="8"/>
  <c r="AL385" i="12"/>
  <c r="AN385" i="12" s="1"/>
  <c r="K511" i="8"/>
  <c r="AH145" i="12"/>
  <c r="AJ145" i="12" s="1"/>
  <c r="AG145" i="12"/>
  <c r="AI145" i="12" s="1"/>
  <c r="R186" i="8"/>
  <c r="AH344" i="12"/>
  <c r="AJ344" i="12" s="1"/>
  <c r="R385" i="8"/>
  <c r="AG344" i="12"/>
  <c r="AI344" i="12" s="1"/>
  <c r="I311" i="8"/>
  <c r="AK96" i="15"/>
  <c r="AM96" i="15" s="1"/>
  <c r="AL96" i="15"/>
  <c r="AN96" i="15" s="1"/>
  <c r="J338" i="8"/>
  <c r="R297" i="12"/>
  <c r="S12" i="14"/>
  <c r="T12" i="14"/>
  <c r="AD12" i="14" s="1"/>
  <c r="P91" i="8"/>
  <c r="AH94" i="3"/>
  <c r="AJ94" i="3" s="1"/>
  <c r="AG94" i="3"/>
  <c r="AI94" i="3" s="1"/>
  <c r="G293" i="8"/>
  <c r="T252" i="12"/>
  <c r="AD252" i="12" s="1"/>
  <c r="S252" i="12"/>
  <c r="AC252" i="12" s="1"/>
  <c r="F293" i="8"/>
  <c r="R287" i="12"/>
  <c r="J328" i="8"/>
  <c r="E106" i="8"/>
  <c r="K264" i="8"/>
  <c r="W104" i="3"/>
  <c r="AA104" i="3" s="1"/>
  <c r="X104" i="3"/>
  <c r="AB104" i="3" s="1"/>
  <c r="K92" i="8"/>
  <c r="AH80" i="12"/>
  <c r="AJ80" i="12" s="1"/>
  <c r="R121" i="8"/>
  <c r="AG80" i="12"/>
  <c r="C56" i="8"/>
  <c r="H300" i="8"/>
  <c r="M489" i="8"/>
  <c r="J134" i="8"/>
  <c r="R93" i="12"/>
  <c r="H399" i="8"/>
  <c r="AG280" i="12"/>
  <c r="AH280" i="12"/>
  <c r="AJ280" i="12" s="1"/>
  <c r="R321" i="8"/>
  <c r="AH164" i="12"/>
  <c r="AJ164" i="12" s="1"/>
  <c r="AG164" i="12"/>
  <c r="AI164" i="12" s="1"/>
  <c r="R205" i="8"/>
  <c r="U88" i="15"/>
  <c r="Y88" i="15" s="1"/>
  <c r="V88" i="15"/>
  <c r="Z88" i="15" s="1"/>
  <c r="AG243" i="12"/>
  <c r="AI243" i="12" s="1"/>
  <c r="AH243" i="12"/>
  <c r="AJ243" i="12" s="1"/>
  <c r="R284" i="8"/>
  <c r="AG403" i="12"/>
  <c r="AI403" i="12" s="1"/>
  <c r="AH403" i="12"/>
  <c r="AJ403" i="12" s="1"/>
  <c r="R444" i="8"/>
  <c r="K549" i="8"/>
  <c r="AL64" i="3"/>
  <c r="AN64" i="3" s="1"/>
  <c r="AK64" i="3"/>
  <c r="AM64" i="3" s="1"/>
  <c r="D400" i="8"/>
  <c r="K307" i="8"/>
  <c r="P165" i="8"/>
  <c r="R84" i="12"/>
  <c r="J125" i="8"/>
  <c r="AH20" i="12"/>
  <c r="AJ20" i="12" s="1"/>
  <c r="AG20" i="12"/>
  <c r="AI20" i="12" s="1"/>
  <c r="R61" i="8"/>
  <c r="AK321" i="12"/>
  <c r="AM321" i="12" s="1"/>
  <c r="AL321" i="12"/>
  <c r="AN321" i="12" s="1"/>
  <c r="S362" i="8"/>
  <c r="E183" i="8"/>
  <c r="AK366" i="12"/>
  <c r="AM366" i="12" s="1"/>
  <c r="AL366" i="12"/>
  <c r="AN366" i="12" s="1"/>
  <c r="S407" i="8"/>
  <c r="N365" i="8"/>
  <c r="L365" i="8"/>
  <c r="U324" i="12"/>
  <c r="Y324" i="12" s="1"/>
  <c r="V324" i="12"/>
  <c r="Z324" i="12" s="1"/>
  <c r="R374" i="12"/>
  <c r="J415" i="8"/>
  <c r="K467" i="8"/>
  <c r="W65" i="15"/>
  <c r="AA65" i="15" s="1"/>
  <c r="X65" i="15"/>
  <c r="AB65" i="15" s="1"/>
  <c r="AL503" i="12"/>
  <c r="AN503" i="12" s="1"/>
  <c r="AK503" i="12"/>
  <c r="AM503" i="12" s="1"/>
  <c r="S544" i="8"/>
  <c r="W49" i="15"/>
  <c r="AA49" i="15" s="1"/>
  <c r="X49" i="15"/>
  <c r="K214" i="8"/>
  <c r="R26" i="16"/>
  <c r="U399" i="12"/>
  <c r="Y399" i="12" s="1"/>
  <c r="L440" i="8"/>
  <c r="V399" i="12"/>
  <c r="Z399" i="12" s="1"/>
  <c r="N440" i="8"/>
  <c r="AL53" i="3"/>
  <c r="AN53" i="3" s="1"/>
  <c r="AK53" i="3"/>
  <c r="AM53" i="3" s="1"/>
  <c r="I255" i="8"/>
  <c r="U94" i="12"/>
  <c r="Y94" i="12" s="1"/>
  <c r="V94" i="12"/>
  <c r="Z94" i="12" s="1"/>
  <c r="L135" i="8"/>
  <c r="N135" i="8"/>
  <c r="P88" i="8"/>
  <c r="J468" i="8"/>
  <c r="R427" i="12"/>
  <c r="E521" i="8"/>
  <c r="K494" i="8"/>
  <c r="M114" i="8"/>
  <c r="W8" i="16"/>
  <c r="AA8" i="16" s="1"/>
  <c r="X8" i="16"/>
  <c r="M127" i="8"/>
  <c r="J272" i="8"/>
  <c r="R231" i="12"/>
  <c r="P95" i="8"/>
  <c r="P139" i="8"/>
  <c r="I424" i="8"/>
  <c r="X48" i="15"/>
  <c r="AB48" i="15" s="1"/>
  <c r="W48" i="15"/>
  <c r="AH89" i="15"/>
  <c r="AJ89" i="15" s="1"/>
  <c r="AG89" i="15"/>
  <c r="D510" i="8"/>
  <c r="C103" i="8"/>
  <c r="P477" i="8"/>
  <c r="H226" i="8"/>
  <c r="U71" i="15"/>
  <c r="Y71" i="15" s="1"/>
  <c r="V71" i="15"/>
  <c r="Z71" i="15" s="1"/>
  <c r="U73" i="12"/>
  <c r="V73" i="12"/>
  <c r="Z73" i="12" s="1"/>
  <c r="L114" i="8"/>
  <c r="N114" i="8"/>
  <c r="U148" i="12"/>
  <c r="Y148" i="12" s="1"/>
  <c r="N189" i="8"/>
  <c r="L189" i="8"/>
  <c r="V148" i="12"/>
  <c r="Z148" i="12" s="1"/>
  <c r="I338" i="8"/>
  <c r="AL268" i="12"/>
  <c r="AN268" i="12" s="1"/>
  <c r="AK268" i="12"/>
  <c r="AM268" i="12" s="1"/>
  <c r="S309" i="8"/>
  <c r="C458" i="8"/>
  <c r="K533" i="8"/>
  <c r="I224" i="8"/>
  <c r="K235" i="8"/>
  <c r="L284" i="8"/>
  <c r="U243" i="12"/>
  <c r="Y243" i="12" s="1"/>
  <c r="N284" i="8"/>
  <c r="V243" i="12"/>
  <c r="Z243" i="12" s="1"/>
  <c r="V245" i="12"/>
  <c r="Z245" i="12" s="1"/>
  <c r="U245" i="12"/>
  <c r="Y245" i="12" s="1"/>
  <c r="L286" i="8"/>
  <c r="N286" i="8"/>
  <c r="AK9" i="14"/>
  <c r="AM9" i="14" s="1"/>
  <c r="AL9" i="14"/>
  <c r="AN9" i="14" s="1"/>
  <c r="I165" i="8"/>
  <c r="M204" i="8"/>
  <c r="I544" i="8"/>
  <c r="T457" i="12"/>
  <c r="AD457" i="12" s="1"/>
  <c r="G498" i="8"/>
  <c r="S457" i="12"/>
  <c r="AC457" i="12" s="1"/>
  <c r="F498" i="8"/>
  <c r="M359" i="8"/>
  <c r="R66" i="8"/>
  <c r="AG25" i="12"/>
  <c r="AH25" i="12"/>
  <c r="AJ25" i="12" s="1"/>
  <c r="P67" i="8"/>
  <c r="N422" i="8"/>
  <c r="U381" i="12"/>
  <c r="Y381" i="12" s="1"/>
  <c r="L422" i="8"/>
  <c r="V381" i="12"/>
  <c r="Z381" i="12" s="1"/>
  <c r="AG28" i="13"/>
  <c r="AI28" i="13" s="1"/>
  <c r="AH28" i="13"/>
  <c r="AJ28" i="13" s="1"/>
  <c r="R394" i="8"/>
  <c r="AH353" i="12"/>
  <c r="AJ353" i="12" s="1"/>
  <c r="AG353" i="12"/>
  <c r="AI353" i="12" s="1"/>
  <c r="D438" i="8"/>
  <c r="K418" i="8"/>
  <c r="D546" i="8"/>
  <c r="J128" i="8"/>
  <c r="R87" i="12"/>
  <c r="AH101" i="12"/>
  <c r="AJ101" i="12" s="1"/>
  <c r="AG101" i="12"/>
  <c r="AI101" i="12" s="1"/>
  <c r="R142" i="8"/>
  <c r="AL427" i="12"/>
  <c r="AN427" i="12" s="1"/>
  <c r="AK427" i="12"/>
  <c r="AM427" i="12" s="1"/>
  <c r="S468" i="8"/>
  <c r="T18" i="15"/>
  <c r="AD18" i="15" s="1"/>
  <c r="S18" i="15"/>
  <c r="AG82" i="15"/>
  <c r="AH82" i="15"/>
  <c r="AJ82" i="15" s="1"/>
  <c r="AG91" i="12"/>
  <c r="AI91" i="12" s="1"/>
  <c r="R132" i="8"/>
  <c r="AH91" i="12"/>
  <c r="AJ91" i="12" s="1"/>
  <c r="P111" i="8"/>
  <c r="W22" i="12"/>
  <c r="AA22" i="12" s="1"/>
  <c r="Q63" i="8"/>
  <c r="X22" i="12"/>
  <c r="AB22" i="12" s="1"/>
  <c r="O63" i="8"/>
  <c r="AL17" i="15"/>
  <c r="AN17" i="15" s="1"/>
  <c r="AK17" i="15"/>
  <c r="AM17" i="15" s="1"/>
  <c r="I270" i="8"/>
  <c r="X66" i="3"/>
  <c r="W66" i="3"/>
  <c r="AA66" i="3" s="1"/>
  <c r="H416" i="8"/>
  <c r="C167" i="8"/>
  <c r="J369" i="8"/>
  <c r="R328" i="12"/>
  <c r="U30" i="3"/>
  <c r="Y30" i="3" s="1"/>
  <c r="V30" i="3"/>
  <c r="Z30" i="3" s="1"/>
  <c r="T18" i="3"/>
  <c r="AD18" i="3" s="1"/>
  <c r="S18" i="3"/>
  <c r="AC18" i="3" s="1"/>
  <c r="AL85" i="3"/>
  <c r="AN85" i="3" s="1"/>
  <c r="AK85" i="3"/>
  <c r="AM85" i="3" s="1"/>
  <c r="H103" i="8"/>
  <c r="D476" i="8"/>
  <c r="U74" i="3"/>
  <c r="Y74" i="3" s="1"/>
  <c r="V74" i="3"/>
  <c r="Z74" i="3" s="1"/>
  <c r="G140" i="8"/>
  <c r="F140" i="8"/>
  <c r="T99" i="12"/>
  <c r="AD99" i="12" s="1"/>
  <c r="S99" i="12"/>
  <c r="AC99" i="12" s="1"/>
  <c r="S35" i="12"/>
  <c r="AC35" i="12" s="1"/>
  <c r="F76" i="8"/>
  <c r="G76" i="8"/>
  <c r="T35" i="12"/>
  <c r="AD35" i="12" s="1"/>
  <c r="D527" i="8"/>
  <c r="X111" i="12"/>
  <c r="AB111" i="12" s="1"/>
  <c r="Q152" i="8"/>
  <c r="W111" i="12"/>
  <c r="O152" i="8"/>
  <c r="M478" i="8"/>
  <c r="H323" i="8"/>
  <c r="C533" i="8"/>
  <c r="AG326" i="12"/>
  <c r="R367" i="8"/>
  <c r="AH326" i="12"/>
  <c r="AJ326" i="12" s="1"/>
  <c r="G114" i="8"/>
  <c r="S73" i="12"/>
  <c r="AC73" i="12" s="1"/>
  <c r="T73" i="12"/>
  <c r="AD73" i="12" s="1"/>
  <c r="F114" i="8"/>
  <c r="R286" i="12"/>
  <c r="J327" i="8"/>
  <c r="M233" i="8"/>
  <c r="F150" i="8"/>
  <c r="T109" i="12"/>
  <c r="AD109" i="12" s="1"/>
  <c r="G150" i="8"/>
  <c r="S109" i="12"/>
  <c r="G259" i="8"/>
  <c r="T218" i="12"/>
  <c r="AD218" i="12" s="1"/>
  <c r="F259" i="8"/>
  <c r="S218" i="12"/>
  <c r="AC218" i="12" s="1"/>
  <c r="R23" i="13"/>
  <c r="AL324" i="12"/>
  <c r="AN324" i="12" s="1"/>
  <c r="AK324" i="12"/>
  <c r="S365" i="8"/>
  <c r="F96" i="8"/>
  <c r="G96" i="8"/>
  <c r="S55" i="12"/>
  <c r="AC55" i="12" s="1"/>
  <c r="T55" i="12"/>
  <c r="AD55" i="12" s="1"/>
  <c r="M487" i="8"/>
  <c r="K162" i="8"/>
  <c r="P428" i="8"/>
  <c r="N480" i="8"/>
  <c r="U439" i="12"/>
  <c r="Y439" i="12" s="1"/>
  <c r="L480" i="8"/>
  <c r="V439" i="12"/>
  <c r="Z439" i="12" s="1"/>
  <c r="H281" i="8"/>
  <c r="AK16" i="3"/>
  <c r="AM16" i="3" s="1"/>
  <c r="AL16" i="3"/>
  <c r="AN16" i="3" s="1"/>
  <c r="L541" i="8"/>
  <c r="N541" i="8"/>
  <c r="V500" i="12"/>
  <c r="Z500" i="12" s="1"/>
  <c r="U500" i="12"/>
  <c r="Y500" i="12" s="1"/>
  <c r="E189" i="8"/>
  <c r="AH20" i="15"/>
  <c r="AJ20" i="15" s="1"/>
  <c r="AG20" i="15"/>
  <c r="G148" i="8"/>
  <c r="F148" i="8"/>
  <c r="S107" i="12"/>
  <c r="AC107" i="12" s="1"/>
  <c r="T107" i="12"/>
  <c r="AD107" i="12" s="1"/>
  <c r="F323" i="8"/>
  <c r="T282" i="12"/>
  <c r="AD282" i="12" s="1"/>
  <c r="S282" i="12"/>
  <c r="AC282" i="12" s="1"/>
  <c r="G323" i="8"/>
  <c r="K135" i="8"/>
  <c r="E197" i="8"/>
  <c r="M72" i="8"/>
  <c r="H402" i="8"/>
  <c r="R244" i="12"/>
  <c r="J285" i="8"/>
  <c r="P259" i="8"/>
  <c r="H444" i="8"/>
  <c r="C534" i="8"/>
  <c r="S66" i="12"/>
  <c r="T66" i="12"/>
  <c r="AD66" i="12" s="1"/>
  <c r="G107" i="8"/>
  <c r="F107" i="8"/>
  <c r="D247" i="8"/>
  <c r="J288" i="8"/>
  <c r="R247" i="12"/>
  <c r="D402" i="8"/>
  <c r="AL320" i="12"/>
  <c r="AN320" i="12" s="1"/>
  <c r="S361" i="8"/>
  <c r="AK320" i="12"/>
  <c r="AM320" i="12" s="1"/>
  <c r="E328" i="8"/>
  <c r="AH118" i="12"/>
  <c r="AJ118" i="12" s="1"/>
  <c r="R159" i="8"/>
  <c r="AG118" i="12"/>
  <c r="AI118" i="12" s="1"/>
  <c r="M341" i="8"/>
  <c r="U79" i="3"/>
  <c r="Y79" i="3" s="1"/>
  <c r="V79" i="3"/>
  <c r="Z79" i="3" s="1"/>
  <c r="AL55" i="12"/>
  <c r="AN55" i="12" s="1"/>
  <c r="S96" i="8"/>
  <c r="AK55" i="12"/>
  <c r="AM55" i="12" s="1"/>
  <c r="T254" i="12"/>
  <c r="AD254" i="12" s="1"/>
  <c r="F295" i="8"/>
  <c r="S254" i="12"/>
  <c r="AC254" i="12" s="1"/>
  <c r="G295" i="8"/>
  <c r="E146" i="8"/>
  <c r="E246" i="8"/>
  <c r="R415" i="12"/>
  <c r="J456" i="8"/>
  <c r="AG291" i="12"/>
  <c r="AI291" i="12" s="1"/>
  <c r="AH291" i="12"/>
  <c r="AJ291" i="12" s="1"/>
  <c r="R332" i="8"/>
  <c r="U8" i="3"/>
  <c r="Y8" i="3" s="1"/>
  <c r="V8" i="3"/>
  <c r="Z8" i="3" s="1"/>
  <c r="S55" i="8"/>
  <c r="AL14" i="12"/>
  <c r="AN14" i="12" s="1"/>
  <c r="AK14" i="12"/>
  <c r="AM14" i="12" s="1"/>
  <c r="G154" i="8"/>
  <c r="S113" i="12"/>
  <c r="AC113" i="12" s="1"/>
  <c r="F154" i="8"/>
  <c r="T113" i="12"/>
  <c r="AD113" i="12" s="1"/>
  <c r="H383" i="8"/>
  <c r="AL39" i="15"/>
  <c r="AN39" i="15" s="1"/>
  <c r="AK39" i="15"/>
  <c r="AM39" i="15" s="1"/>
  <c r="I520" i="8"/>
  <c r="U108" i="12"/>
  <c r="Y108" i="12" s="1"/>
  <c r="N149" i="8"/>
  <c r="V108" i="12"/>
  <c r="Z108" i="12" s="1"/>
  <c r="L149" i="8"/>
  <c r="D356" i="8"/>
  <c r="I281" i="8"/>
  <c r="W21" i="14"/>
  <c r="AA21" i="14" s="1"/>
  <c r="X21" i="14"/>
  <c r="I466" i="8"/>
  <c r="R390" i="12"/>
  <c r="J431" i="8"/>
  <c r="W262" i="12"/>
  <c r="X262" i="12"/>
  <c r="AB262" i="12" s="1"/>
  <c r="O303" i="8"/>
  <c r="Q303" i="8"/>
  <c r="N262" i="8"/>
  <c r="L262" i="8"/>
  <c r="U221" i="12"/>
  <c r="Y221" i="12" s="1"/>
  <c r="V221" i="12"/>
  <c r="Z221" i="12" s="1"/>
  <c r="C513" i="8"/>
  <c r="V52" i="15"/>
  <c r="Z52" i="15" s="1"/>
  <c r="U52" i="15"/>
  <c r="W175" i="12"/>
  <c r="AA175" i="12" s="1"/>
  <c r="Q216" i="8"/>
  <c r="O216" i="8"/>
  <c r="X175" i="12"/>
  <c r="AB175" i="12" s="1"/>
  <c r="E124" i="8"/>
  <c r="AH27" i="13"/>
  <c r="AJ27" i="13" s="1"/>
  <c r="AG27" i="13"/>
  <c r="P279" i="8"/>
  <c r="T73" i="3"/>
  <c r="AD73" i="3" s="1"/>
  <c r="S73" i="3"/>
  <c r="AC73" i="3" s="1"/>
  <c r="V77" i="15"/>
  <c r="Z77" i="15" s="1"/>
  <c r="U77" i="15"/>
  <c r="Y77" i="15" s="1"/>
  <c r="I225" i="8"/>
  <c r="O227" i="8"/>
  <c r="Q227" i="8"/>
  <c r="W186" i="12"/>
  <c r="X186" i="12"/>
  <c r="AB186" i="12" s="1"/>
  <c r="M170" i="8"/>
  <c r="AK446" i="12"/>
  <c r="AM446" i="12" s="1"/>
  <c r="S487" i="8"/>
  <c r="AL446" i="12"/>
  <c r="AN446" i="12" s="1"/>
  <c r="U372" i="12"/>
  <c r="Y372" i="12" s="1"/>
  <c r="N413" i="8"/>
  <c r="L413" i="8"/>
  <c r="V372" i="12"/>
  <c r="Z372" i="12" s="1"/>
  <c r="E205" i="8"/>
  <c r="AK487" i="12"/>
  <c r="AM487" i="12" s="1"/>
  <c r="S528" i="8"/>
  <c r="AL487" i="12"/>
  <c r="AN487" i="12" s="1"/>
  <c r="AL105" i="12"/>
  <c r="AN105" i="12" s="1"/>
  <c r="AK105" i="12"/>
  <c r="AM105" i="12" s="1"/>
  <c r="S146" i="8"/>
  <c r="I138" i="8"/>
  <c r="O70" i="8"/>
  <c r="W29" i="12"/>
  <c r="AA29" i="12" s="1"/>
  <c r="X29" i="12"/>
  <c r="AB29" i="12" s="1"/>
  <c r="Q70" i="8"/>
  <c r="T19" i="16"/>
  <c r="AD19" i="16" s="1"/>
  <c r="S19" i="16"/>
  <c r="AC19" i="16" s="1"/>
  <c r="AH33" i="12"/>
  <c r="AJ33" i="12" s="1"/>
  <c r="AG33" i="12"/>
  <c r="AI33" i="12" s="1"/>
  <c r="R74" i="8"/>
  <c r="H368" i="8"/>
  <c r="J373" i="8"/>
  <c r="R332" i="12"/>
  <c r="V244" i="12"/>
  <c r="Z244" i="12" s="1"/>
  <c r="L285" i="8"/>
  <c r="N285" i="8"/>
  <c r="U244" i="12"/>
  <c r="Y244" i="12" s="1"/>
  <c r="AG42" i="12"/>
  <c r="AH42" i="12"/>
  <c r="AJ42" i="12" s="1"/>
  <c r="R83" i="8"/>
  <c r="Q394" i="8"/>
  <c r="O394" i="8"/>
  <c r="X353" i="12"/>
  <c r="AB353" i="12" s="1"/>
  <c r="W353" i="12"/>
  <c r="R118" i="12"/>
  <c r="J159" i="8"/>
  <c r="X31" i="14"/>
  <c r="AB31" i="14" s="1"/>
  <c r="W31" i="14"/>
  <c r="K340" i="8"/>
  <c r="M115" i="8"/>
  <c r="U388" i="12"/>
  <c r="Y388" i="12" s="1"/>
  <c r="N429" i="8"/>
  <c r="V388" i="12"/>
  <c r="Z388" i="12" s="1"/>
  <c r="L429" i="8"/>
  <c r="U98" i="15"/>
  <c r="Y98" i="15" s="1"/>
  <c r="V98" i="15"/>
  <c r="Z98" i="15" s="1"/>
  <c r="G78" i="8"/>
  <c r="F78" i="8"/>
  <c r="S37" i="12"/>
  <c r="T37" i="12"/>
  <c r="AD37" i="12" s="1"/>
  <c r="C172" i="8"/>
  <c r="R430" i="8"/>
  <c r="AH389" i="12"/>
  <c r="AJ389" i="12" s="1"/>
  <c r="AG389" i="12"/>
  <c r="R195" i="8"/>
  <c r="AH154" i="12"/>
  <c r="AJ154" i="12" s="1"/>
  <c r="AG154" i="12"/>
  <c r="L457" i="8"/>
  <c r="N457" i="8"/>
  <c r="V416" i="12"/>
  <c r="Z416" i="12" s="1"/>
  <c r="U416" i="12"/>
  <c r="Y416" i="12" s="1"/>
  <c r="X376" i="12"/>
  <c r="W376" i="12"/>
  <c r="AA376" i="12" s="1"/>
  <c r="O417" i="8"/>
  <c r="Q417" i="8"/>
  <c r="P516" i="8"/>
  <c r="S19" i="13"/>
  <c r="T19" i="13"/>
  <c r="AD19" i="13" s="1"/>
  <c r="I79" i="8"/>
  <c r="H465" i="8"/>
  <c r="R60" i="3"/>
  <c r="D122" i="8"/>
  <c r="P223" i="8"/>
  <c r="U24" i="13"/>
  <c r="Y24" i="13" s="1"/>
  <c r="V24" i="13"/>
  <c r="Z24" i="13" s="1"/>
  <c r="T120" i="12"/>
  <c r="AD120" i="12" s="1"/>
  <c r="F161" i="8"/>
  <c r="S120" i="12"/>
  <c r="AC120" i="12" s="1"/>
  <c r="G161" i="8"/>
  <c r="AH31" i="13"/>
  <c r="AJ31" i="13" s="1"/>
  <c r="AG31" i="13"/>
  <c r="K64" i="8"/>
  <c r="E256" i="8"/>
  <c r="S60" i="15"/>
  <c r="AC60" i="15" s="1"/>
  <c r="T60" i="15"/>
  <c r="AD60" i="15" s="1"/>
  <c r="K225" i="8"/>
  <c r="I505" i="8"/>
  <c r="V473" i="12"/>
  <c r="Z473" i="12" s="1"/>
  <c r="U473" i="12"/>
  <c r="Y473" i="12" s="1"/>
  <c r="L514" i="8"/>
  <c r="N514" i="8"/>
  <c r="P465" i="8"/>
  <c r="R354" i="8"/>
  <c r="AH313" i="12"/>
  <c r="AJ313" i="12" s="1"/>
  <c r="AG313" i="12"/>
  <c r="X215" i="12"/>
  <c r="AB215" i="12" s="1"/>
  <c r="O256" i="8"/>
  <c r="Q256" i="8"/>
  <c r="W215" i="12"/>
  <c r="AA215" i="12" s="1"/>
  <c r="L280" i="8"/>
  <c r="V239" i="12"/>
  <c r="Z239" i="12" s="1"/>
  <c r="N280" i="8"/>
  <c r="U239" i="12"/>
  <c r="Y239" i="12" s="1"/>
  <c r="AG445" i="12"/>
  <c r="R486" i="8"/>
  <c r="AH445" i="12"/>
  <c r="AJ445" i="12" s="1"/>
  <c r="R29" i="3"/>
  <c r="H184" i="8"/>
  <c r="V30" i="15"/>
  <c r="Z30" i="15" s="1"/>
  <c r="U30" i="15"/>
  <c r="W464" i="12"/>
  <c r="AA464" i="12" s="1"/>
  <c r="O505" i="8"/>
  <c r="X464" i="12"/>
  <c r="Q505" i="8"/>
  <c r="R46" i="3"/>
  <c r="AL58" i="15"/>
  <c r="AN58" i="15" s="1"/>
  <c r="AK58" i="15"/>
  <c r="AM58" i="15" s="1"/>
  <c r="AL9" i="3"/>
  <c r="AN9" i="3" s="1"/>
  <c r="AK9" i="3"/>
  <c r="AM9" i="3" s="1"/>
  <c r="C75" i="8"/>
  <c r="H83" i="8"/>
  <c r="S95" i="8"/>
  <c r="AK54" i="12"/>
  <c r="AM54" i="12" s="1"/>
  <c r="AL54" i="12"/>
  <c r="AN54" i="12" s="1"/>
  <c r="Q117" i="8"/>
  <c r="W76" i="12"/>
  <c r="AA76" i="12" s="1"/>
  <c r="X76" i="12"/>
  <c r="O117" i="8"/>
  <c r="F340" i="8"/>
  <c r="S299" i="12"/>
  <c r="T299" i="12"/>
  <c r="AD299" i="12" s="1"/>
  <c r="G340" i="8"/>
  <c r="K259" i="8"/>
  <c r="K277" i="8"/>
  <c r="C503" i="8"/>
  <c r="H204" i="8"/>
  <c r="E68" i="8"/>
  <c r="H187" i="8"/>
  <c r="AL373" i="12"/>
  <c r="AN373" i="12" s="1"/>
  <c r="S414" i="8"/>
  <c r="AK373" i="12"/>
  <c r="AM373" i="12" s="1"/>
  <c r="AL386" i="12"/>
  <c r="AN386" i="12" s="1"/>
  <c r="S427" i="8"/>
  <c r="AK386" i="12"/>
  <c r="AM386" i="12" s="1"/>
  <c r="S441" i="12"/>
  <c r="AC441" i="12" s="1"/>
  <c r="F482" i="8"/>
  <c r="T441" i="12"/>
  <c r="AD441" i="12" s="1"/>
  <c r="G482" i="8"/>
  <c r="X73" i="3"/>
  <c r="AB73" i="3" s="1"/>
  <c r="W73" i="3"/>
  <c r="AA73" i="3" s="1"/>
  <c r="E273" i="8"/>
  <c r="AK95" i="15"/>
  <c r="AM95" i="15" s="1"/>
  <c r="AL95" i="15"/>
  <c r="R41" i="14"/>
  <c r="W84" i="12"/>
  <c r="O125" i="8"/>
  <c r="X84" i="12"/>
  <c r="AB84" i="12" s="1"/>
  <c r="Q125" i="8"/>
  <c r="M353" i="8"/>
  <c r="H219" i="8"/>
  <c r="D502" i="8"/>
  <c r="C396" i="8"/>
  <c r="W16" i="3"/>
  <c r="AA16" i="3" s="1"/>
  <c r="X16" i="3"/>
  <c r="R15" i="3"/>
  <c r="J424" i="8"/>
  <c r="R383" i="12"/>
  <c r="D538" i="8"/>
  <c r="O315" i="8"/>
  <c r="W274" i="12"/>
  <c r="X274" i="12"/>
  <c r="AB274" i="12" s="1"/>
  <c r="Q315" i="8"/>
  <c r="E271" i="8"/>
  <c r="H78" i="8"/>
  <c r="K515" i="8"/>
  <c r="AG10" i="3"/>
  <c r="AI10" i="3" s="1"/>
  <c r="AH10" i="3"/>
  <c r="AJ10" i="3" s="1"/>
  <c r="AH100" i="3"/>
  <c r="AJ100" i="3" s="1"/>
  <c r="AG100" i="3"/>
  <c r="AI100" i="3" s="1"/>
  <c r="AK180" i="12"/>
  <c r="AM180" i="12" s="1"/>
  <c r="S221" i="8"/>
  <c r="AL180" i="12"/>
  <c r="AN180" i="12" s="1"/>
  <c r="R425" i="12"/>
  <c r="J466" i="8"/>
  <c r="W54" i="15"/>
  <c r="X54" i="15"/>
  <c r="AB54" i="15" s="1"/>
  <c r="H486" i="8"/>
  <c r="R315" i="12"/>
  <c r="J356" i="8"/>
  <c r="M300" i="8"/>
  <c r="R11" i="15"/>
  <c r="K178" i="8"/>
  <c r="E527" i="8"/>
  <c r="U49" i="15"/>
  <c r="Y49" i="15" s="1"/>
  <c r="V49" i="15"/>
  <c r="Z49" i="15" s="1"/>
  <c r="M55" i="8"/>
  <c r="M251" i="8"/>
  <c r="R22" i="12"/>
  <c r="J63" i="8"/>
  <c r="K482" i="8"/>
  <c r="H80" i="8"/>
  <c r="C498" i="8"/>
  <c r="R35" i="15"/>
  <c r="D548" i="8"/>
  <c r="Q204" i="8"/>
  <c r="W163" i="12"/>
  <c r="AA163" i="12" s="1"/>
  <c r="X163" i="12"/>
  <c r="O204" i="8"/>
  <c r="AH8" i="15"/>
  <c r="AJ8" i="15" s="1"/>
  <c r="AG8" i="15"/>
  <c r="AI8" i="15" s="1"/>
  <c r="AH417" i="12"/>
  <c r="AJ417" i="12" s="1"/>
  <c r="R458" i="8"/>
  <c r="AG417" i="12"/>
  <c r="AI417" i="12" s="1"/>
  <c r="O170" i="8"/>
  <c r="Q170" i="8"/>
  <c r="W129" i="12"/>
  <c r="AA129" i="12" s="1"/>
  <c r="X129" i="12"/>
  <c r="AB129" i="12" s="1"/>
  <c r="I242" i="8"/>
  <c r="J374" i="8"/>
  <c r="R333" i="12"/>
  <c r="S107" i="15"/>
  <c r="AC107" i="15" s="1"/>
  <c r="T107" i="15"/>
  <c r="AD107" i="15" s="1"/>
  <c r="C290" i="8"/>
  <c r="E169" i="8"/>
  <c r="M336" i="8"/>
  <c r="AG137" i="12"/>
  <c r="AH137" i="12"/>
  <c r="AJ137" i="12" s="1"/>
  <c r="R178" i="8"/>
  <c r="P77" i="8"/>
  <c r="AK209" i="12"/>
  <c r="AM209" i="12" s="1"/>
  <c r="AL209" i="12"/>
  <c r="AN209" i="12" s="1"/>
  <c r="S250" i="8"/>
  <c r="H438" i="8"/>
  <c r="T306" i="12"/>
  <c r="AD306" i="12" s="1"/>
  <c r="F347" i="8"/>
  <c r="G347" i="8"/>
  <c r="S306" i="12"/>
  <c r="D143" i="8"/>
  <c r="C78" i="8"/>
  <c r="I330" i="8"/>
  <c r="X102" i="3"/>
  <c r="AB102" i="3" s="1"/>
  <c r="W102" i="3"/>
  <c r="AA102" i="3" s="1"/>
  <c r="AH22" i="14"/>
  <c r="AJ22" i="14" s="1"/>
  <c r="AG22" i="14"/>
  <c r="K518" i="8"/>
  <c r="I380" i="8"/>
  <c r="AG19" i="15"/>
  <c r="AH19" i="15"/>
  <c r="AJ19" i="15" s="1"/>
  <c r="E361" i="8"/>
  <c r="R456" i="8"/>
  <c r="AH415" i="12"/>
  <c r="AJ415" i="12" s="1"/>
  <c r="AG415" i="12"/>
  <c r="E430" i="8"/>
  <c r="I104" i="8"/>
  <c r="T104" i="12"/>
  <c r="AD104" i="12" s="1"/>
  <c r="F145" i="8"/>
  <c r="S104" i="12"/>
  <c r="G145" i="8"/>
  <c r="AH451" i="12"/>
  <c r="AJ451" i="12" s="1"/>
  <c r="AG451" i="12"/>
  <c r="AI451" i="12" s="1"/>
  <c r="R492" i="8"/>
  <c r="I384" i="8"/>
  <c r="H124" i="8"/>
  <c r="AL43" i="12"/>
  <c r="AN43" i="12" s="1"/>
  <c r="AK43" i="12"/>
  <c r="AM43" i="12" s="1"/>
  <c r="S84" i="8"/>
  <c r="R11" i="3"/>
  <c r="P57" i="8"/>
  <c r="AL37" i="14"/>
  <c r="AN37" i="14" s="1"/>
  <c r="AK37" i="14"/>
  <c r="AM37" i="14" s="1"/>
  <c r="Q157" i="8"/>
  <c r="O157" i="8"/>
  <c r="W116" i="12"/>
  <c r="AA116" i="12" s="1"/>
  <c r="X116" i="12"/>
  <c r="W83" i="15"/>
  <c r="X83" i="15"/>
  <c r="AB83" i="15" s="1"/>
  <c r="M442" i="8"/>
  <c r="E348" i="8"/>
  <c r="W102" i="15"/>
  <c r="X102" i="15"/>
  <c r="AB102" i="15" s="1"/>
  <c r="E414" i="8"/>
  <c r="R298" i="12"/>
  <c r="J339" i="8"/>
  <c r="M528" i="8"/>
  <c r="S14" i="15"/>
  <c r="T14" i="15"/>
  <c r="AD14" i="15" s="1"/>
  <c r="E76" i="8"/>
  <c r="K520" i="8"/>
  <c r="R107" i="12"/>
  <c r="J148" i="8"/>
  <c r="L493" i="8"/>
  <c r="N493" i="8"/>
  <c r="U452" i="12"/>
  <c r="Y452" i="12" s="1"/>
  <c r="V452" i="12"/>
  <c r="Z452" i="12" s="1"/>
  <c r="T9" i="3"/>
  <c r="AD9" i="3" s="1"/>
  <c r="S9" i="3"/>
  <c r="H284" i="8"/>
  <c r="U74" i="12"/>
  <c r="Y74" i="12" s="1"/>
  <c r="N115" i="8"/>
  <c r="V74" i="12"/>
  <c r="L115" i="8"/>
  <c r="K146" i="8"/>
  <c r="AK259" i="12"/>
  <c r="AM259" i="12" s="1"/>
  <c r="AL259" i="12"/>
  <c r="AN259" i="12" s="1"/>
  <c r="S300" i="8"/>
  <c r="I94" i="8"/>
  <c r="I274" i="8"/>
  <c r="P348" i="8"/>
  <c r="P495" i="8"/>
  <c r="M541" i="8"/>
  <c r="X174" i="12"/>
  <c r="W174" i="12"/>
  <c r="AA174" i="12" s="1"/>
  <c r="Q215" i="8"/>
  <c r="O215" i="8"/>
  <c r="X24" i="13"/>
  <c r="AB24" i="13" s="1"/>
  <c r="W24" i="13"/>
  <c r="C149" i="8"/>
  <c r="G218" i="8"/>
  <c r="F218" i="8"/>
  <c r="S177" i="12"/>
  <c r="AC177" i="12" s="1"/>
  <c r="T177" i="12"/>
  <c r="AD177" i="12" s="1"/>
  <c r="D87" i="8"/>
  <c r="D162" i="8"/>
  <c r="AG139" i="12"/>
  <c r="AI139" i="12" s="1"/>
  <c r="R180" i="8"/>
  <c r="AH139" i="12"/>
  <c r="AJ139" i="12" s="1"/>
  <c r="U43" i="3"/>
  <c r="Y43" i="3" s="1"/>
  <c r="V43" i="3"/>
  <c r="Z43" i="3" s="1"/>
  <c r="E182" i="8"/>
  <c r="AL20" i="3"/>
  <c r="AN20" i="3" s="1"/>
  <c r="AK20" i="3"/>
  <c r="AM20" i="3" s="1"/>
  <c r="S125" i="8"/>
  <c r="AK84" i="12"/>
  <c r="AM84" i="12" s="1"/>
  <c r="AL84" i="12"/>
  <c r="AN84" i="12" s="1"/>
  <c r="AK101" i="15"/>
  <c r="AM101" i="15" s="1"/>
  <c r="AL101" i="15"/>
  <c r="AN101" i="15" s="1"/>
  <c r="W101" i="15"/>
  <c r="AA101" i="15" s="1"/>
  <c r="X101" i="15"/>
  <c r="E235" i="8"/>
  <c r="K365" i="8"/>
  <c r="X39" i="15"/>
  <c r="AB39" i="15" s="1"/>
  <c r="W39" i="15"/>
  <c r="AA39" i="15" s="1"/>
  <c r="C255" i="8"/>
  <c r="J249" i="8"/>
  <c r="R208" i="12"/>
  <c r="U251" i="12"/>
  <c r="Y251" i="12" s="1"/>
  <c r="L292" i="8"/>
  <c r="V251" i="12"/>
  <c r="Z251" i="12" s="1"/>
  <c r="N292" i="8"/>
  <c r="D144" i="8"/>
  <c r="AH18" i="16"/>
  <c r="AJ18" i="16" s="1"/>
  <c r="AG18" i="16"/>
  <c r="E203" i="8"/>
  <c r="E380" i="8"/>
  <c r="C199" i="8"/>
  <c r="I230" i="8"/>
  <c r="T29" i="3"/>
  <c r="AD29" i="3" s="1"/>
  <c r="S29" i="3"/>
  <c r="AC29" i="3" s="1"/>
  <c r="C203" i="8"/>
  <c r="V18" i="14"/>
  <c r="Z18" i="14" s="1"/>
  <c r="U18" i="14"/>
  <c r="Y18" i="14" s="1"/>
  <c r="K245" i="8"/>
  <c r="K203" i="8"/>
  <c r="O477" i="8"/>
  <c r="W436" i="12"/>
  <c r="AA436" i="12" s="1"/>
  <c r="X436" i="12"/>
  <c r="Q477" i="8"/>
  <c r="P106" i="8"/>
  <c r="U13" i="15"/>
  <c r="Y13" i="15" s="1"/>
  <c r="V13" i="15"/>
  <c r="Z13" i="15" s="1"/>
  <c r="R75" i="15"/>
  <c r="D539" i="8"/>
  <c r="P170" i="8"/>
  <c r="R15" i="15"/>
  <c r="R274" i="8"/>
  <c r="AH233" i="12"/>
  <c r="AJ233" i="12" s="1"/>
  <c r="AG233" i="12"/>
  <c r="AK69" i="15"/>
  <c r="AM69" i="15" s="1"/>
  <c r="AL69" i="15"/>
  <c r="AN69" i="15" s="1"/>
  <c r="M338" i="8"/>
  <c r="H327" i="8"/>
  <c r="X41" i="12"/>
  <c r="O82" i="8"/>
  <c r="Q82" i="8"/>
  <c r="W41" i="12"/>
  <c r="AA41" i="12" s="1"/>
  <c r="R453" i="8"/>
  <c r="AG412" i="12"/>
  <c r="AH412" i="12"/>
  <c r="AJ412" i="12" s="1"/>
  <c r="M154" i="8"/>
  <c r="V109" i="12"/>
  <c r="Z109" i="12" s="1"/>
  <c r="N150" i="8"/>
  <c r="U109" i="12"/>
  <c r="Y109" i="12" s="1"/>
  <c r="L150" i="8"/>
  <c r="AG14" i="16"/>
  <c r="AH14" i="16"/>
  <c r="AJ14" i="16" s="1"/>
  <c r="W140" i="12"/>
  <c r="AA140" i="12" s="1"/>
  <c r="X140" i="12"/>
  <c r="AB140" i="12" s="1"/>
  <c r="Q181" i="8"/>
  <c r="O181" i="8"/>
  <c r="R19" i="16"/>
  <c r="P469" i="8"/>
  <c r="AH64" i="12"/>
  <c r="AJ64" i="12" s="1"/>
  <c r="AG64" i="12"/>
  <c r="AI64" i="12" s="1"/>
  <c r="R105" i="8"/>
  <c r="R183" i="12"/>
  <c r="J224" i="8"/>
  <c r="H131" i="8"/>
  <c r="S401" i="8"/>
  <c r="AL360" i="12"/>
  <c r="AN360" i="12" s="1"/>
  <c r="AK360" i="12"/>
  <c r="AM360" i="12" s="1"/>
  <c r="D344" i="8"/>
  <c r="N387" i="8"/>
  <c r="U346" i="12"/>
  <c r="Y346" i="12" s="1"/>
  <c r="L387" i="8"/>
  <c r="V346" i="12"/>
  <c r="Z346" i="12" s="1"/>
  <c r="H98" i="8"/>
  <c r="P238" i="8"/>
  <c r="J273" i="8"/>
  <c r="R232" i="12"/>
  <c r="AL165" i="12"/>
  <c r="AN165" i="12" s="1"/>
  <c r="S206" i="8"/>
  <c r="AK165" i="12"/>
  <c r="AM165" i="12" s="1"/>
  <c r="AK256" i="12"/>
  <c r="AM256" i="12" s="1"/>
  <c r="AL256" i="12"/>
  <c r="AN256" i="12" s="1"/>
  <c r="S297" i="8"/>
  <c r="J56" i="8"/>
  <c r="R15" i="12"/>
  <c r="AK31" i="12"/>
  <c r="AM31" i="12" s="1"/>
  <c r="S72" i="8"/>
  <c r="AL31" i="12"/>
  <c r="AN31" i="12" s="1"/>
  <c r="AK92" i="3"/>
  <c r="AM92" i="3" s="1"/>
  <c r="AL92" i="3"/>
  <c r="AN92" i="3" s="1"/>
  <c r="AH171" i="12"/>
  <c r="AJ171" i="12" s="1"/>
  <c r="AG171" i="12"/>
  <c r="AI171" i="12" s="1"/>
  <c r="R212" i="8"/>
  <c r="E423" i="8"/>
  <c r="L327" i="8"/>
  <c r="V286" i="12"/>
  <c r="Z286" i="12" s="1"/>
  <c r="N327" i="8"/>
  <c r="U286" i="12"/>
  <c r="Y286" i="12" s="1"/>
  <c r="T117" i="12"/>
  <c r="AD117" i="12" s="1"/>
  <c r="S117" i="12"/>
  <c r="F158" i="8"/>
  <c r="G158" i="8"/>
  <c r="P135" i="8"/>
  <c r="I67" i="8"/>
  <c r="R258" i="8"/>
  <c r="AG217" i="12"/>
  <c r="AH217" i="12"/>
  <c r="AJ217" i="12" s="1"/>
  <c r="S76" i="12"/>
  <c r="T76" i="12"/>
  <c r="AD76" i="12" s="1"/>
  <c r="F117" i="8"/>
  <c r="G117" i="8"/>
  <c r="E254" i="8"/>
  <c r="AK130" i="12"/>
  <c r="AM130" i="12" s="1"/>
  <c r="S171" i="8"/>
  <c r="AL130" i="12"/>
  <c r="AN130" i="12" s="1"/>
  <c r="AG21" i="3"/>
  <c r="AH21" i="3"/>
  <c r="AJ21" i="3" s="1"/>
  <c r="D256" i="8"/>
  <c r="F153" i="8"/>
  <c r="S112" i="12"/>
  <c r="AC112" i="12" s="1"/>
  <c r="G153" i="8"/>
  <c r="T112" i="12"/>
  <c r="AD112" i="12" s="1"/>
  <c r="X33" i="14"/>
  <c r="AB33" i="14" s="1"/>
  <c r="W33" i="14"/>
  <c r="AA33" i="14" s="1"/>
  <c r="X190" i="12"/>
  <c r="W190" i="12"/>
  <c r="AA190" i="12" s="1"/>
  <c r="O231" i="8"/>
  <c r="Q231" i="8"/>
  <c r="C71" i="8"/>
  <c r="Q524" i="8"/>
  <c r="W483" i="12"/>
  <c r="X483" i="12"/>
  <c r="AB483" i="12" s="1"/>
  <c r="O524" i="8"/>
  <c r="F183" i="8"/>
  <c r="G183" i="8"/>
  <c r="S142" i="12"/>
  <c r="T142" i="12"/>
  <c r="AD142" i="12" s="1"/>
  <c r="F509" i="8"/>
  <c r="S468" i="12"/>
  <c r="AC468" i="12" s="1"/>
  <c r="T468" i="12"/>
  <c r="AD468" i="12" s="1"/>
  <c r="G509" i="8"/>
  <c r="K487" i="8"/>
  <c r="M250" i="8"/>
  <c r="C54" i="8"/>
  <c r="AH443" i="12"/>
  <c r="AJ443" i="12" s="1"/>
  <c r="R484" i="8"/>
  <c r="AG443" i="12"/>
  <c r="I190" i="8"/>
  <c r="S218" i="8"/>
  <c r="AL177" i="12"/>
  <c r="AN177" i="12" s="1"/>
  <c r="AK177" i="12"/>
  <c r="AM177" i="12" s="1"/>
  <c r="C499" i="8"/>
  <c r="X58" i="15"/>
  <c r="AB58" i="15" s="1"/>
  <c r="W58" i="15"/>
  <c r="AA58" i="15" s="1"/>
  <c r="S234" i="8"/>
  <c r="AL193" i="12"/>
  <c r="AN193" i="12" s="1"/>
  <c r="AK193" i="12"/>
  <c r="AM193" i="12" s="1"/>
  <c r="W253" i="12"/>
  <c r="Q294" i="8"/>
  <c r="O294" i="8"/>
  <c r="X253" i="12"/>
  <c r="AB253" i="12" s="1"/>
  <c r="G60" i="8"/>
  <c r="T19" i="12"/>
  <c r="AD19" i="12" s="1"/>
  <c r="S19" i="12"/>
  <c r="F60" i="8"/>
  <c r="S163" i="12"/>
  <c r="G204" i="8"/>
  <c r="F204" i="8"/>
  <c r="T163" i="12"/>
  <c r="AD163" i="12" s="1"/>
  <c r="S77" i="3"/>
  <c r="T77" i="3"/>
  <c r="AD77" i="3" s="1"/>
  <c r="J473" i="8"/>
  <c r="R432" i="12"/>
  <c r="H60" i="8"/>
  <c r="T20" i="14"/>
  <c r="AD20" i="14" s="1"/>
  <c r="S20" i="14"/>
  <c r="W260" i="12"/>
  <c r="AA260" i="12" s="1"/>
  <c r="O301" i="8"/>
  <c r="X260" i="12"/>
  <c r="AB260" i="12" s="1"/>
  <c r="Q301" i="8"/>
  <c r="H297" i="8"/>
  <c r="M299" i="8"/>
  <c r="I103" i="8"/>
  <c r="D283" i="8"/>
  <c r="D237" i="8"/>
  <c r="E429" i="8"/>
  <c r="S65" i="12"/>
  <c r="AC65" i="12" s="1"/>
  <c r="G106" i="8"/>
  <c r="F106" i="8"/>
  <c r="T65" i="12"/>
  <c r="AD65" i="12" s="1"/>
  <c r="O452" i="8"/>
  <c r="X411" i="12"/>
  <c r="Q452" i="8"/>
  <c r="W411" i="12"/>
  <c r="AA411" i="12" s="1"/>
  <c r="D478" i="8"/>
  <c r="H70" i="8"/>
  <c r="S139" i="12"/>
  <c r="T139" i="12"/>
  <c r="AD139" i="12" s="1"/>
  <c r="G180" i="8"/>
  <c r="F180" i="8"/>
  <c r="P301" i="8"/>
  <c r="I530" i="8"/>
  <c r="D381" i="8"/>
  <c r="S119" i="8"/>
  <c r="AL78" i="12"/>
  <c r="AN78" i="12" s="1"/>
  <c r="AK78" i="12"/>
  <c r="AM78" i="12" s="1"/>
  <c r="AH42" i="15"/>
  <c r="AJ42" i="15" s="1"/>
  <c r="AG42" i="15"/>
  <c r="E77" i="8"/>
  <c r="AH266" i="12"/>
  <c r="AJ266" i="12" s="1"/>
  <c r="AG266" i="12"/>
  <c r="R307" i="8"/>
  <c r="R57" i="15"/>
  <c r="I201" i="8"/>
  <c r="F369" i="8"/>
  <c r="T328" i="12"/>
  <c r="AD328" i="12" s="1"/>
  <c r="G369" i="8"/>
  <c r="S328" i="12"/>
  <c r="AK203" i="12"/>
  <c r="AM203" i="12" s="1"/>
  <c r="AL203" i="12"/>
  <c r="AN203" i="12" s="1"/>
  <c r="S244" i="8"/>
  <c r="AL18" i="16"/>
  <c r="AN18" i="16" s="1"/>
  <c r="AK18" i="16"/>
  <c r="AM18" i="16" s="1"/>
  <c r="AH151" i="12"/>
  <c r="AJ151" i="12" s="1"/>
  <c r="R192" i="8"/>
  <c r="AG151" i="12"/>
  <c r="AI151" i="12" s="1"/>
  <c r="G269" i="8"/>
  <c r="F269" i="8"/>
  <c r="T228" i="12"/>
  <c r="AD228" i="12" s="1"/>
  <c r="S228" i="12"/>
  <c r="AC228" i="12" s="1"/>
  <c r="D325" i="8"/>
  <c r="P100" i="8"/>
  <c r="H254" i="8"/>
  <c r="R475" i="8"/>
  <c r="AH434" i="12"/>
  <c r="AJ434" i="12" s="1"/>
  <c r="AG434" i="12"/>
  <c r="E151" i="8"/>
  <c r="AL215" i="12"/>
  <c r="AN215" i="12" s="1"/>
  <c r="S256" i="8"/>
  <c r="AK215" i="12"/>
  <c r="AM215" i="12" s="1"/>
  <c r="AL502" i="12"/>
  <c r="AN502" i="12" s="1"/>
  <c r="AK502" i="12"/>
  <c r="AM502" i="12" s="1"/>
  <c r="S543" i="8"/>
  <c r="P528" i="8"/>
  <c r="M433" i="8"/>
  <c r="L243" i="8"/>
  <c r="U202" i="12"/>
  <c r="Y202" i="12" s="1"/>
  <c r="V202" i="12"/>
  <c r="Z202" i="12" s="1"/>
  <c r="N243" i="8"/>
  <c r="T178" i="12"/>
  <c r="AD178" i="12" s="1"/>
  <c r="G219" i="8"/>
  <c r="S178" i="12"/>
  <c r="F219" i="8"/>
  <c r="F120" i="8"/>
  <c r="G120" i="8"/>
  <c r="T79" i="12"/>
  <c r="AD79" i="12" s="1"/>
  <c r="S79" i="12"/>
  <c r="AC79" i="12" s="1"/>
  <c r="AH64" i="3"/>
  <c r="AJ64" i="3" s="1"/>
  <c r="AG64" i="3"/>
  <c r="AI64" i="3" s="1"/>
  <c r="D294" i="8"/>
  <c r="S61" i="12"/>
  <c r="AC61" i="12" s="1"/>
  <c r="F102" i="8"/>
  <c r="T61" i="12"/>
  <c r="AD61" i="12" s="1"/>
  <c r="G102" i="8"/>
  <c r="T88" i="3"/>
  <c r="AD88" i="3" s="1"/>
  <c r="S88" i="3"/>
  <c r="AC88" i="3" s="1"/>
  <c r="P328" i="8"/>
  <c r="T60" i="3"/>
  <c r="AD60" i="3" s="1"/>
  <c r="S60" i="3"/>
  <c r="AC60" i="3" s="1"/>
  <c r="D516" i="8"/>
  <c r="P200" i="8"/>
  <c r="M231" i="8"/>
  <c r="T23" i="13"/>
  <c r="AD23" i="13" s="1"/>
  <c r="S23" i="13"/>
  <c r="R346" i="8"/>
  <c r="AH305" i="12"/>
  <c r="AJ305" i="12" s="1"/>
  <c r="AG305" i="12"/>
  <c r="AI305" i="12" s="1"/>
  <c r="V37" i="3"/>
  <c r="Z37" i="3" s="1"/>
  <c r="U37" i="3"/>
  <c r="Y37" i="3" s="1"/>
  <c r="J176" i="8"/>
  <c r="R135" i="12"/>
  <c r="AK106" i="15"/>
  <c r="AM106" i="15" s="1"/>
  <c r="AL106" i="15"/>
  <c r="AN106" i="15" s="1"/>
  <c r="S312" i="12"/>
  <c r="G353" i="8"/>
  <c r="T312" i="12"/>
  <c r="AD312" i="12" s="1"/>
  <c r="F353" i="8"/>
  <c r="AI16" i="16" l="1"/>
  <c r="AC47" i="15"/>
  <c r="AI31" i="15"/>
  <c r="Y52" i="15"/>
  <c r="AA37" i="14"/>
  <c r="AC33" i="13"/>
  <c r="AI23" i="13"/>
  <c r="AA27" i="13"/>
  <c r="AA7" i="12"/>
  <c r="Z333" i="12"/>
  <c r="AA16" i="12"/>
  <c r="AI52" i="15"/>
  <c r="AB101" i="15"/>
  <c r="AB16" i="3"/>
  <c r="AI37" i="15"/>
  <c r="AI30" i="13"/>
  <c r="AI86" i="15"/>
  <c r="AI34" i="14"/>
  <c r="AA52" i="15"/>
  <c r="AI17" i="13"/>
  <c r="AI27" i="13"/>
  <c r="AI46" i="15"/>
  <c r="AI45" i="15"/>
  <c r="AA45" i="15"/>
  <c r="AB35" i="14"/>
  <c r="AB17" i="3"/>
  <c r="AI38" i="3"/>
  <c r="AA86" i="15"/>
  <c r="AI72" i="15"/>
  <c r="Y50" i="3"/>
  <c r="Y11" i="13"/>
  <c r="AI49" i="15"/>
  <c r="AI79" i="15"/>
  <c r="AI54" i="15"/>
  <c r="AB77" i="3"/>
  <c r="AI16" i="12"/>
  <c r="AI17" i="16"/>
  <c r="AB30" i="3"/>
  <c r="AB18" i="15"/>
  <c r="AB333" i="12"/>
  <c r="AI60" i="15"/>
  <c r="AB72" i="15"/>
  <c r="AI99" i="15"/>
  <c r="AI82" i="15"/>
  <c r="AB50" i="3"/>
  <c r="AB12" i="3"/>
  <c r="AI44" i="15"/>
  <c r="AB33" i="3"/>
  <c r="AI11" i="12"/>
  <c r="AA34" i="14"/>
  <c r="AI64" i="15"/>
  <c r="AI16" i="13"/>
  <c r="AB74" i="3"/>
  <c r="AI91" i="15"/>
  <c r="AA78" i="15"/>
  <c r="AI26" i="15"/>
  <c r="AB13" i="3"/>
  <c r="AI69" i="3"/>
  <c r="AI24" i="13"/>
  <c r="AI34" i="12"/>
  <c r="AA54" i="12"/>
  <c r="AA60" i="15"/>
  <c r="AA62" i="15"/>
  <c r="AI62" i="15"/>
  <c r="AB18" i="16"/>
  <c r="AI78" i="15"/>
  <c r="AI98" i="3"/>
  <c r="AB15" i="13"/>
  <c r="AI97" i="3"/>
  <c r="AI37" i="14"/>
  <c r="AI15" i="13"/>
  <c r="Y69" i="3"/>
  <c r="AI30" i="3"/>
  <c r="AA54" i="15"/>
  <c r="AA11" i="13"/>
  <c r="AI14" i="16"/>
  <c r="AB49" i="15"/>
  <c r="AA49" i="12"/>
  <c r="AB40" i="14"/>
  <c r="AA15" i="16"/>
  <c r="AB34" i="12"/>
  <c r="AI13" i="13"/>
  <c r="AA26" i="15"/>
  <c r="AI17" i="3"/>
  <c r="AA16" i="13"/>
  <c r="AI25" i="16"/>
  <c r="AB79" i="15"/>
  <c r="AA28" i="13"/>
  <c r="AI96" i="3"/>
  <c r="AI38" i="12"/>
  <c r="AA358" i="12"/>
  <c r="AA47" i="12"/>
  <c r="AB38" i="12"/>
  <c r="AI227" i="12"/>
  <c r="AB340" i="12"/>
  <c r="AB83" i="12"/>
  <c r="AI479" i="12"/>
  <c r="AB227" i="12"/>
  <c r="AB64" i="12"/>
  <c r="AI358" i="12"/>
  <c r="AI359" i="12"/>
  <c r="AB224" i="12"/>
  <c r="AB72" i="12"/>
  <c r="Y47" i="12"/>
  <c r="AB139" i="12"/>
  <c r="AB14" i="16"/>
  <c r="AA475" i="12"/>
  <c r="AB96" i="3"/>
  <c r="AB342" i="12"/>
  <c r="AA225" i="12"/>
  <c r="AI12" i="15"/>
  <c r="AB359" i="12"/>
  <c r="AI18" i="15"/>
  <c r="AI225" i="12"/>
  <c r="AI72" i="12"/>
  <c r="Z342" i="12"/>
  <c r="AB37" i="15"/>
  <c r="AA479" i="12"/>
  <c r="AI490" i="12"/>
  <c r="AA74" i="15"/>
  <c r="AI408" i="12"/>
  <c r="AB219" i="12"/>
  <c r="AI472" i="12"/>
  <c r="AI476" i="12"/>
  <c r="AB213" i="12"/>
  <c r="AB397" i="12"/>
  <c r="AI101" i="15"/>
  <c r="AI455" i="12"/>
  <c r="AB290" i="12"/>
  <c r="AI293" i="12"/>
  <c r="AB223" i="12"/>
  <c r="AB470" i="12"/>
  <c r="AI36" i="13"/>
  <c r="AA503" i="12"/>
  <c r="Y302" i="12"/>
  <c r="AA272" i="12"/>
  <c r="AB23" i="15"/>
  <c r="AA14" i="15"/>
  <c r="AA404" i="12"/>
  <c r="AB104" i="15"/>
  <c r="AI212" i="12"/>
  <c r="AB406" i="12"/>
  <c r="AI219" i="12"/>
  <c r="AI297" i="12"/>
  <c r="AA201" i="12"/>
  <c r="AI209" i="12"/>
  <c r="AA419" i="12"/>
  <c r="Y482" i="12"/>
  <c r="AA250" i="12"/>
  <c r="Y481" i="12"/>
  <c r="AI238" i="12"/>
  <c r="AI493" i="12"/>
  <c r="AI467" i="12"/>
  <c r="AA407" i="12"/>
  <c r="AB36" i="13"/>
  <c r="AA196" i="12"/>
  <c r="AA481" i="12"/>
  <c r="AI495" i="12"/>
  <c r="AI197" i="12"/>
  <c r="AI294" i="12"/>
  <c r="AI107" i="12"/>
  <c r="AA415" i="12"/>
  <c r="AB472" i="12"/>
  <c r="AB187" i="12"/>
  <c r="AA231" i="12"/>
  <c r="AB297" i="12"/>
  <c r="AI402" i="12"/>
  <c r="AI483" i="12"/>
  <c r="AB418" i="12"/>
  <c r="AI138" i="12"/>
  <c r="AB138" i="12"/>
  <c r="AB437" i="12"/>
  <c r="AI208" i="12"/>
  <c r="AI357" i="12"/>
  <c r="AA107" i="15"/>
  <c r="Y407" i="12"/>
  <c r="AA480" i="12"/>
  <c r="AB299" i="12"/>
  <c r="AI471" i="12"/>
  <c r="Y483" i="12"/>
  <c r="AB238" i="12"/>
  <c r="AI428" i="12"/>
  <c r="AI205" i="12"/>
  <c r="AI104" i="15"/>
  <c r="AA428" i="12"/>
  <c r="AA473" i="12"/>
  <c r="AA348" i="12"/>
  <c r="AB462" i="12"/>
  <c r="AB411" i="12"/>
  <c r="AB200" i="12"/>
  <c r="AI107" i="15"/>
  <c r="AB455" i="12"/>
  <c r="AI29" i="13"/>
  <c r="AI494" i="12"/>
  <c r="Y400" i="12"/>
  <c r="AB495" i="12"/>
  <c r="AB100" i="15"/>
  <c r="AI400" i="12"/>
  <c r="AI226" i="12"/>
  <c r="AA218" i="12"/>
  <c r="AA414" i="12"/>
  <c r="AI415" i="12"/>
  <c r="AA302" i="12"/>
  <c r="AI453" i="12"/>
  <c r="AI418" i="12"/>
  <c r="AB362" i="12"/>
  <c r="AI213" i="12"/>
  <c r="AB105" i="12"/>
  <c r="AA291" i="12"/>
  <c r="AA482" i="12"/>
  <c r="Z490" i="12"/>
  <c r="AI309" i="12"/>
  <c r="AB490" i="12"/>
  <c r="AA456" i="12"/>
  <c r="Z187" i="12"/>
  <c r="Y451" i="12"/>
  <c r="AA410" i="12"/>
  <c r="AA203" i="12"/>
  <c r="AI223" i="12"/>
  <c r="AI187" i="12"/>
  <c r="AI295" i="12"/>
  <c r="AA66" i="15"/>
  <c r="AA409" i="12"/>
  <c r="AA205" i="12"/>
  <c r="AB464" i="12"/>
  <c r="AA24" i="13"/>
  <c r="AA451" i="12"/>
  <c r="AA357" i="12"/>
  <c r="AI217" i="12"/>
  <c r="AI272" i="12"/>
  <c r="Y205" i="12"/>
  <c r="AI100" i="15"/>
  <c r="AI362" i="12"/>
  <c r="AA400" i="12"/>
  <c r="AA483" i="12"/>
  <c r="AA261" i="12"/>
  <c r="AB202" i="12"/>
  <c r="AA408" i="12"/>
  <c r="AB337" i="12"/>
  <c r="AI231" i="12"/>
  <c r="AI66" i="15"/>
  <c r="AB476" i="12"/>
  <c r="Y404" i="12"/>
  <c r="AB494" i="12"/>
  <c r="AI14" i="15"/>
  <c r="AA296" i="12"/>
  <c r="AI106" i="15"/>
  <c r="AA107" i="12"/>
  <c r="AI468" i="12"/>
  <c r="AA204" i="12"/>
  <c r="Z214" i="12"/>
  <c r="AB194" i="12"/>
  <c r="AI463" i="12"/>
  <c r="AB214" i="12"/>
  <c r="AA463" i="12"/>
  <c r="AB360" i="12"/>
  <c r="AI442" i="12"/>
  <c r="AA207" i="12"/>
  <c r="AI292" i="12"/>
  <c r="AB442" i="12"/>
  <c r="AI214" i="12"/>
  <c r="AA361" i="12"/>
  <c r="AI412" i="12"/>
  <c r="AI177" i="12"/>
  <c r="AB206" i="12"/>
  <c r="AA466" i="12"/>
  <c r="AA461" i="12"/>
  <c r="AB176" i="12"/>
  <c r="AA292" i="12"/>
  <c r="AI469" i="12"/>
  <c r="AB190" i="12"/>
  <c r="AB116" i="12"/>
  <c r="AI167" i="12"/>
  <c r="Y80" i="15"/>
  <c r="AB286" i="12"/>
  <c r="AA173" i="12"/>
  <c r="AB393" i="12"/>
  <c r="AI156" i="12"/>
  <c r="AI345" i="12"/>
  <c r="AB118" i="12"/>
  <c r="AB484" i="12"/>
  <c r="AB161" i="12"/>
  <c r="AI501" i="12"/>
  <c r="AI510" i="12"/>
  <c r="AI169" i="12"/>
  <c r="AI108" i="12"/>
  <c r="AB160" i="12"/>
  <c r="AI127" i="12"/>
  <c r="AB102" i="12"/>
  <c r="AA353" i="12"/>
  <c r="AI170" i="12"/>
  <c r="AA112" i="12"/>
  <c r="AA164" i="12"/>
  <c r="AB179" i="12"/>
  <c r="AB269" i="12"/>
  <c r="AA254" i="12"/>
  <c r="AI276" i="12"/>
  <c r="Z288" i="12"/>
  <c r="AA108" i="12"/>
  <c r="AB452" i="12"/>
  <c r="AI351" i="12"/>
  <c r="AB169" i="12"/>
  <c r="AA388" i="12"/>
  <c r="AA321" i="12"/>
  <c r="AB284" i="12"/>
  <c r="AI269" i="12"/>
  <c r="AI116" i="12"/>
  <c r="Z102" i="12"/>
  <c r="AA253" i="12"/>
  <c r="AB174" i="12"/>
  <c r="AI137" i="12"/>
  <c r="AB430" i="12"/>
  <c r="AA280" i="12"/>
  <c r="AI387" i="12"/>
  <c r="AA488" i="12"/>
  <c r="AB167" i="12"/>
  <c r="AI452" i="12"/>
  <c r="AA394" i="12"/>
  <c r="AB487" i="12"/>
  <c r="AB287" i="12"/>
  <c r="AB383" i="12"/>
  <c r="AA507" i="12"/>
  <c r="AI74" i="15"/>
  <c r="AB500" i="12"/>
  <c r="AI160" i="12"/>
  <c r="AI150" i="12"/>
  <c r="AI396" i="12"/>
  <c r="AI484" i="12"/>
  <c r="AA426" i="12"/>
  <c r="AI389" i="12"/>
  <c r="AB301" i="12"/>
  <c r="AI301" i="12"/>
  <c r="AI350" i="12"/>
  <c r="AB211" i="12"/>
  <c r="AB159" i="12"/>
  <c r="Y112" i="12"/>
  <c r="AI385" i="12"/>
  <c r="AB158" i="12"/>
  <c r="Y123" i="12"/>
  <c r="Y256" i="12"/>
  <c r="AB185" i="12"/>
  <c r="AB389" i="12"/>
  <c r="AB104" i="12"/>
  <c r="AI39" i="15"/>
  <c r="AI173" i="12"/>
  <c r="AB506" i="12"/>
  <c r="AI152" i="12"/>
  <c r="AI283" i="12"/>
  <c r="Z487" i="12"/>
  <c r="AA329" i="12"/>
  <c r="AB115" i="12"/>
  <c r="AB113" i="12"/>
  <c r="AB122" i="12"/>
  <c r="AI504" i="12"/>
  <c r="AA130" i="12"/>
  <c r="AA150" i="12"/>
  <c r="AA508" i="12"/>
  <c r="AI100" i="12"/>
  <c r="AA509" i="12"/>
  <c r="AB132" i="12"/>
  <c r="AB171" i="12"/>
  <c r="AB486" i="12"/>
  <c r="Y353" i="12"/>
  <c r="AA172" i="12"/>
  <c r="AI280" i="12"/>
  <c r="AA111" i="12"/>
  <c r="AI113" i="12"/>
  <c r="AI109" i="12"/>
  <c r="AI172" i="12"/>
  <c r="AA120" i="12"/>
  <c r="AI486" i="12"/>
  <c r="AI124" i="12"/>
  <c r="Y44" i="15"/>
  <c r="AI111" i="12"/>
  <c r="AA256" i="12"/>
  <c r="AB255" i="12"/>
  <c r="AI220" i="12"/>
  <c r="AB283" i="12"/>
  <c r="AB504" i="12"/>
  <c r="AB499" i="12"/>
  <c r="AI489" i="12"/>
  <c r="AB288" i="12"/>
  <c r="AB149" i="12"/>
  <c r="AB345" i="12"/>
  <c r="AA177" i="12"/>
  <c r="AB276" i="12"/>
  <c r="AA465" i="12"/>
  <c r="AI383" i="12"/>
  <c r="AA485" i="12"/>
  <c r="AI506" i="12"/>
  <c r="AI488" i="12"/>
  <c r="AI380" i="12"/>
  <c r="AA133" i="12"/>
  <c r="AI388" i="12"/>
  <c r="AA101" i="12"/>
  <c r="AA166" i="12"/>
  <c r="AI487" i="12"/>
  <c r="Z149" i="12"/>
  <c r="AI499" i="12"/>
  <c r="AI381" i="12"/>
  <c r="AI211" i="12"/>
  <c r="AI287" i="12"/>
  <c r="AB390" i="12"/>
  <c r="AI149" i="12"/>
  <c r="AB391" i="12"/>
  <c r="Y253" i="12"/>
  <c r="Y394" i="12"/>
  <c r="AB385" i="12"/>
  <c r="AA123" i="12"/>
  <c r="AI255" i="12"/>
  <c r="AI384" i="12"/>
  <c r="AA244" i="12"/>
  <c r="AA121" i="12"/>
  <c r="AI23" i="15"/>
  <c r="AA44" i="15"/>
  <c r="AI114" i="12"/>
  <c r="AI179" i="12"/>
  <c r="AB356" i="12"/>
  <c r="AI157" i="12"/>
  <c r="AI193" i="12"/>
  <c r="AA126" i="12"/>
  <c r="AB131" i="12"/>
  <c r="AA182" i="12"/>
  <c r="AI497" i="12"/>
  <c r="AB151" i="12"/>
  <c r="AI155" i="12"/>
  <c r="AI496" i="12"/>
  <c r="AI198" i="12"/>
  <c r="AI135" i="12"/>
  <c r="AB135" i="12"/>
  <c r="AB134" i="12"/>
  <c r="AA429" i="12"/>
  <c r="AB136" i="12"/>
  <c r="Y182" i="12"/>
  <c r="AA252" i="12"/>
  <c r="AI131" i="12"/>
  <c r="AI154" i="12"/>
  <c r="AB496" i="12"/>
  <c r="AB193" i="12"/>
  <c r="AA511" i="12"/>
  <c r="AI90" i="12"/>
  <c r="AI134" i="12"/>
  <c r="AA188" i="12"/>
  <c r="AI286" i="12"/>
  <c r="Y356" i="12"/>
  <c r="AB198" i="12"/>
  <c r="AI188" i="12"/>
  <c r="AB282" i="12"/>
  <c r="AA154" i="12"/>
  <c r="AI106" i="12"/>
  <c r="AA102" i="15"/>
  <c r="AI125" i="12"/>
  <c r="AI102" i="15"/>
  <c r="AI84" i="12"/>
  <c r="AI142" i="12"/>
  <c r="AI99" i="12"/>
  <c r="AA303" i="12"/>
  <c r="AA12" i="14"/>
  <c r="AI94" i="15"/>
  <c r="AA460" i="12"/>
  <c r="AB306" i="12"/>
  <c r="AI86" i="12"/>
  <c r="AI140" i="12"/>
  <c r="AI320" i="12"/>
  <c r="AA320" i="12"/>
  <c r="AI339" i="12"/>
  <c r="AA262" i="12"/>
  <c r="AI103" i="12"/>
  <c r="Y186" i="12"/>
  <c r="AI191" i="12"/>
  <c r="AI304" i="12"/>
  <c r="AB325" i="12"/>
  <c r="Z334" i="12"/>
  <c r="AI92" i="15"/>
  <c r="AI366" i="12"/>
  <c r="AI392" i="12"/>
  <c r="AB191" i="12"/>
  <c r="AB192" i="12"/>
  <c r="AA249" i="12"/>
  <c r="AB324" i="12"/>
  <c r="AI186" i="12"/>
  <c r="AA168" i="12"/>
  <c r="AI29" i="14"/>
  <c r="AA307" i="12"/>
  <c r="AI85" i="3"/>
  <c r="AB14" i="13"/>
  <c r="AA144" i="12"/>
  <c r="AI7" i="14"/>
  <c r="AI175" i="12"/>
  <c r="AB85" i="3"/>
  <c r="AI373" i="12"/>
  <c r="AB336" i="12"/>
  <c r="AI27" i="15"/>
  <c r="AI308" i="12"/>
  <c r="AI165" i="12"/>
  <c r="AI84" i="3"/>
  <c r="AA305" i="12"/>
  <c r="AA162" i="12"/>
  <c r="AB334" i="12"/>
  <c r="AA103" i="12"/>
  <c r="AB29" i="14"/>
  <c r="AB440" i="12"/>
  <c r="AI248" i="12"/>
  <c r="AI325" i="12"/>
  <c r="AB19" i="14"/>
  <c r="AI338" i="12"/>
  <c r="AB264" i="12"/>
  <c r="AA363" i="12"/>
  <c r="Y262" i="12"/>
  <c r="AI303" i="12"/>
  <c r="AI492" i="12"/>
  <c r="AB375" i="12"/>
  <c r="AB366" i="12"/>
  <c r="AI263" i="12"/>
  <c r="AA195" i="12"/>
  <c r="AI363" i="12"/>
  <c r="AB398" i="12"/>
  <c r="AA308" i="12"/>
  <c r="AA80" i="15"/>
  <c r="AI33" i="3"/>
  <c r="AI343" i="12"/>
  <c r="AI12" i="14"/>
  <c r="AI399" i="12"/>
  <c r="AI19" i="14"/>
  <c r="AA373" i="12"/>
  <c r="AI260" i="12"/>
  <c r="AA27" i="15"/>
  <c r="AA186" i="12"/>
  <c r="AI326" i="12"/>
  <c r="AA332" i="12"/>
  <c r="AI331" i="12"/>
  <c r="AB248" i="12"/>
  <c r="AA392" i="12"/>
  <c r="AB143" i="12"/>
  <c r="AB165" i="12"/>
  <c r="AI369" i="12"/>
  <c r="AB327" i="12"/>
  <c r="AB281" i="12"/>
  <c r="AI264" i="12"/>
  <c r="AI398" i="12"/>
  <c r="AI11" i="14"/>
  <c r="AA304" i="12"/>
  <c r="AA94" i="15"/>
  <c r="AB147" i="12"/>
  <c r="AB37" i="3"/>
  <c r="AA7" i="14"/>
  <c r="AB19" i="15"/>
  <c r="AI10" i="16"/>
  <c r="AI43" i="15"/>
  <c r="AA20" i="15"/>
  <c r="AA98" i="15"/>
  <c r="AA15" i="12"/>
  <c r="AB89" i="15"/>
  <c r="AI14" i="13"/>
  <c r="AI13" i="15"/>
  <c r="Y87" i="15"/>
  <c r="AB95" i="12"/>
  <c r="AI12" i="13"/>
  <c r="AB88" i="12"/>
  <c r="AI90" i="15"/>
  <c r="AI28" i="3"/>
  <c r="Y7" i="14"/>
  <c r="AI96" i="15"/>
  <c r="AA13" i="15"/>
  <c r="Y84" i="12"/>
  <c r="AA96" i="12"/>
  <c r="AA43" i="15"/>
  <c r="AI87" i="15"/>
  <c r="AI85" i="15"/>
  <c r="AI97" i="15"/>
  <c r="AB11" i="14"/>
  <c r="AI57" i="15"/>
  <c r="Z35" i="14"/>
  <c r="AI84" i="15"/>
  <c r="AA90" i="15"/>
  <c r="AA21" i="3"/>
  <c r="AI89" i="12"/>
  <c r="AB97" i="12"/>
  <c r="AI81" i="3"/>
  <c r="AI78" i="12"/>
  <c r="AI98" i="15"/>
  <c r="AI65" i="3"/>
  <c r="AI37" i="3"/>
  <c r="Y83" i="15"/>
  <c r="AI17" i="12"/>
  <c r="AI61" i="3"/>
  <c r="AI88" i="12"/>
  <c r="AA88" i="15"/>
  <c r="AI81" i="15"/>
  <c r="AB93" i="12"/>
  <c r="AB63" i="12"/>
  <c r="AB93" i="3"/>
  <c r="Y25" i="3"/>
  <c r="AA14" i="12"/>
  <c r="AI93" i="3"/>
  <c r="AB89" i="12"/>
  <c r="Y81" i="15"/>
  <c r="AB83" i="3"/>
  <c r="AI35" i="12"/>
  <c r="AA94" i="12"/>
  <c r="AI21" i="3"/>
  <c r="AI20" i="15"/>
  <c r="AA82" i="12"/>
  <c r="AB66" i="3"/>
  <c r="AI87" i="12"/>
  <c r="AA80" i="12"/>
  <c r="AA87" i="15"/>
  <c r="AA92" i="15"/>
  <c r="AB38" i="14"/>
  <c r="AB65" i="3"/>
  <c r="AB81" i="3"/>
  <c r="AA85" i="15"/>
  <c r="AB84" i="15"/>
  <c r="Y28" i="3"/>
  <c r="AA84" i="12"/>
  <c r="AA81" i="15"/>
  <c r="AA83" i="15"/>
  <c r="AB17" i="12"/>
  <c r="AI95" i="12"/>
  <c r="AI25" i="12"/>
  <c r="AI89" i="15"/>
  <c r="AI80" i="12"/>
  <c r="Z52" i="3"/>
  <c r="AB25" i="3"/>
  <c r="Y90" i="15"/>
  <c r="AI83" i="3"/>
  <c r="AI38" i="14"/>
  <c r="AB67" i="3"/>
  <c r="AI94" i="12"/>
  <c r="AB28" i="3"/>
  <c r="AI35" i="14"/>
  <c r="Y15" i="12"/>
  <c r="AB25" i="15"/>
  <c r="Z103" i="3"/>
  <c r="AI56" i="15"/>
  <c r="AB110" i="12"/>
  <c r="AI17" i="15"/>
  <c r="AI13" i="14"/>
  <c r="AB12" i="13"/>
  <c r="AA56" i="15"/>
  <c r="AA32" i="15"/>
  <c r="AA18" i="12"/>
  <c r="AI9" i="14"/>
  <c r="AI11" i="15"/>
  <c r="AI10" i="14"/>
  <c r="AI19" i="15"/>
  <c r="AI41" i="14"/>
  <c r="AI24" i="3"/>
  <c r="AA22" i="15"/>
  <c r="AA9" i="14"/>
  <c r="AI30" i="15"/>
  <c r="AA24" i="3"/>
  <c r="AA75" i="3"/>
  <c r="Y24" i="3"/>
  <c r="AB11" i="3"/>
  <c r="AI42" i="15"/>
  <c r="Y58" i="12"/>
  <c r="AB46" i="12"/>
  <c r="AI8" i="13"/>
  <c r="AI22" i="15"/>
  <c r="AI24" i="14"/>
  <c r="AI89" i="3"/>
  <c r="AI61" i="12"/>
  <c r="AI26" i="14"/>
  <c r="AA15" i="14"/>
  <c r="AI110" i="12"/>
  <c r="AB87" i="3"/>
  <c r="AI20" i="16"/>
  <c r="AI86" i="3"/>
  <c r="Z57" i="3"/>
  <c r="AI379" i="12"/>
  <c r="AB146" i="12"/>
  <c r="Y18" i="12"/>
  <c r="AI32" i="15"/>
  <c r="AA57" i="3"/>
  <c r="AB19" i="16"/>
  <c r="Y22" i="3"/>
  <c r="AB10" i="16"/>
  <c r="AI18" i="13"/>
  <c r="AB101" i="3"/>
  <c r="AI58" i="15"/>
  <c r="AB40" i="3"/>
  <c r="AB11" i="15"/>
  <c r="AB23" i="3"/>
  <c r="AB103" i="3"/>
  <c r="AI103" i="3"/>
  <c r="AA92" i="12"/>
  <c r="AB71" i="3"/>
  <c r="AI25" i="15"/>
  <c r="AA17" i="15"/>
  <c r="AA95" i="15"/>
  <c r="AI95" i="15"/>
  <c r="AB22" i="3"/>
  <c r="AI19" i="16"/>
  <c r="AB19" i="12"/>
  <c r="Y30" i="15"/>
  <c r="AB26" i="14"/>
  <c r="AI18" i="16"/>
  <c r="AA30" i="15"/>
  <c r="AB86" i="3"/>
  <c r="AA13" i="12"/>
  <c r="AB10" i="15"/>
  <c r="AA61" i="12"/>
  <c r="AA22" i="13"/>
  <c r="AB24" i="12"/>
  <c r="Y34" i="15"/>
  <c r="AI58" i="12"/>
  <c r="AI27" i="12"/>
  <c r="AB24" i="16"/>
  <c r="AB31" i="13"/>
  <c r="AB15" i="15"/>
  <c r="AI24" i="16"/>
  <c r="AA33" i="13"/>
  <c r="AB28" i="15"/>
  <c r="AI11" i="16"/>
  <c r="AA76" i="3"/>
  <c r="AA48" i="15"/>
  <c r="AI47" i="15"/>
  <c r="AI10" i="13"/>
  <c r="AI23" i="16"/>
  <c r="AB20" i="13"/>
  <c r="AI22" i="16"/>
  <c r="AI46" i="14"/>
  <c r="AI9" i="13"/>
  <c r="AI16" i="15"/>
  <c r="AB19" i="3"/>
  <c r="AI77" i="12"/>
  <c r="AB34" i="13"/>
  <c r="AA33" i="12"/>
  <c r="AA20" i="3"/>
  <c r="AI31" i="13"/>
  <c r="AI42" i="12"/>
  <c r="AI32" i="14"/>
  <c r="AI35" i="13"/>
  <c r="AI40" i="3"/>
  <c r="AI34" i="15"/>
  <c r="AA35" i="13"/>
  <c r="AB41" i="12"/>
  <c r="AB76" i="12"/>
  <c r="AI29" i="15"/>
  <c r="AB31" i="12"/>
  <c r="AI39" i="14"/>
  <c r="AA29" i="15"/>
  <c r="AB51" i="12"/>
  <c r="AI30" i="12"/>
  <c r="AA25" i="14"/>
  <c r="AI25" i="14"/>
  <c r="AI43" i="14"/>
  <c r="Y7" i="13"/>
  <c r="AA10" i="13"/>
  <c r="Y24" i="15"/>
  <c r="AB42" i="15"/>
  <c r="Y32" i="13"/>
  <c r="AI26" i="13"/>
  <c r="AB47" i="15"/>
  <c r="AI28" i="12"/>
  <c r="AI35" i="15"/>
  <c r="AB12" i="12"/>
  <c r="AI29" i="12"/>
  <c r="AI77" i="15"/>
  <c r="AI79" i="3"/>
  <c r="AB43" i="14"/>
  <c r="AA13" i="16"/>
  <c r="AI19" i="3"/>
  <c r="AI88" i="3"/>
  <c r="AB48" i="3"/>
  <c r="AB23" i="12"/>
  <c r="AI19" i="13"/>
  <c r="AI76" i="3"/>
  <c r="AI33" i="13"/>
  <c r="AI24" i="15"/>
  <c r="AI22" i="12"/>
  <c r="AA24" i="15"/>
  <c r="AB26" i="13"/>
  <c r="AI21" i="12"/>
  <c r="AB21" i="15"/>
  <c r="AI15" i="15"/>
  <c r="AB39" i="14"/>
  <c r="AI51" i="12"/>
  <c r="AB32" i="14"/>
  <c r="AA58" i="12"/>
  <c r="AB75" i="12"/>
  <c r="AA21" i="13"/>
  <c r="AB48" i="12"/>
  <c r="AA32" i="13"/>
  <c r="AA73" i="12"/>
  <c r="AI43" i="3"/>
  <c r="Z26" i="13"/>
  <c r="AA36" i="12"/>
  <c r="AI75" i="12"/>
  <c r="AB88" i="3"/>
  <c r="AI28" i="15"/>
  <c r="Y73" i="12"/>
  <c r="AA39" i="12"/>
  <c r="AB19" i="13"/>
  <c r="AI21" i="15"/>
  <c r="AA28" i="12"/>
  <c r="AI36" i="14"/>
  <c r="AA34" i="15"/>
  <c r="AI21" i="16"/>
  <c r="AI42" i="3"/>
  <c r="AA36" i="14"/>
  <c r="AI23" i="12"/>
  <c r="AA25" i="13"/>
  <c r="AI48" i="15"/>
  <c r="AI20" i="13"/>
  <c r="Y67" i="15"/>
  <c r="AI65" i="15"/>
  <c r="AA44" i="12"/>
  <c r="Y44" i="12"/>
  <c r="AI69" i="12"/>
  <c r="AB45" i="14"/>
  <c r="AB60" i="12"/>
  <c r="AI44" i="12"/>
  <c r="AA53" i="15"/>
  <c r="AI12" i="16"/>
  <c r="Y59" i="15"/>
  <c r="AB52" i="12"/>
  <c r="AI66" i="12"/>
  <c r="AI33" i="15"/>
  <c r="AI45" i="14"/>
  <c r="AI68" i="3"/>
  <c r="AB76" i="15"/>
  <c r="AA57" i="12"/>
  <c r="AI76" i="15"/>
  <c r="AI68" i="15"/>
  <c r="AI33" i="14"/>
  <c r="AI40" i="15"/>
  <c r="AI20" i="14"/>
  <c r="AI53" i="15"/>
  <c r="AA51" i="15"/>
  <c r="AI68" i="12"/>
  <c r="AA68" i="15"/>
  <c r="AA73" i="15"/>
  <c r="AI71" i="15"/>
  <c r="AA67" i="12"/>
  <c r="AB434" i="12"/>
  <c r="AB43" i="12"/>
  <c r="AI91" i="3"/>
  <c r="AA45" i="12"/>
  <c r="AI51" i="15"/>
  <c r="AA12" i="16"/>
  <c r="Y31" i="14"/>
  <c r="Y7" i="3"/>
  <c r="AA46" i="14"/>
  <c r="AA55" i="12"/>
  <c r="Y36" i="15"/>
  <c r="AI59" i="12"/>
  <c r="AA36" i="15"/>
  <c r="AI60" i="12"/>
  <c r="AI38" i="15"/>
  <c r="AI43" i="12"/>
  <c r="AB59" i="12"/>
  <c r="AI63" i="15"/>
  <c r="AB63" i="15"/>
  <c r="AI55" i="15"/>
  <c r="AI56" i="3"/>
  <c r="AB91" i="3"/>
  <c r="AA33" i="15"/>
  <c r="AB20" i="14"/>
  <c r="AI13" i="16"/>
  <c r="AB56" i="12"/>
  <c r="AI53" i="12"/>
  <c r="AA59" i="15"/>
  <c r="AA38" i="15"/>
  <c r="AI99" i="3"/>
  <c r="AB55" i="15"/>
  <c r="AA67" i="15"/>
  <c r="AA40" i="12"/>
  <c r="AI50" i="15"/>
  <c r="AB68" i="3"/>
  <c r="AA23" i="16"/>
  <c r="Y99" i="3"/>
  <c r="AI73" i="15"/>
  <c r="AA61" i="15"/>
  <c r="AA99" i="3"/>
  <c r="Z51" i="3"/>
  <c r="AI55" i="12"/>
  <c r="AB77" i="15"/>
  <c r="AA50" i="15"/>
  <c r="AB69" i="12"/>
  <c r="AI75" i="15"/>
  <c r="AB258" i="12"/>
  <c r="AI420" i="12"/>
  <c r="AI245" i="12"/>
  <c r="Z222" i="12"/>
  <c r="AI446" i="12"/>
  <c r="AI328" i="12"/>
  <c r="Y379" i="12"/>
  <c r="AI222" i="12"/>
  <c r="AI183" i="12"/>
  <c r="AI103" i="15"/>
  <c r="AI270" i="12"/>
  <c r="AI268" i="12"/>
  <c r="AI180" i="12"/>
  <c r="AI235" i="12"/>
  <c r="AA199" i="12"/>
  <c r="AI374" i="12"/>
  <c r="AA242" i="12"/>
  <c r="AI266" i="12"/>
  <c r="AI233" i="12"/>
  <c r="AI313" i="12"/>
  <c r="AA274" i="12"/>
  <c r="Z376" i="12"/>
  <c r="AI257" i="12"/>
  <c r="AB300" i="12"/>
  <c r="AA243" i="12"/>
  <c r="AI241" i="12"/>
  <c r="AA313" i="12"/>
  <c r="AA237" i="12"/>
  <c r="AB180" i="12"/>
  <c r="AB240" i="12"/>
  <c r="AA317" i="12"/>
  <c r="AI275" i="12"/>
  <c r="AI371" i="12"/>
  <c r="AB355" i="12"/>
  <c r="AB271" i="12"/>
  <c r="AI312" i="12"/>
  <c r="AB265" i="12"/>
  <c r="AI240" i="12"/>
  <c r="AI258" i="12"/>
  <c r="AA275" i="12"/>
  <c r="AB247" i="12"/>
  <c r="AI277" i="12"/>
  <c r="AI274" i="12"/>
  <c r="AI70" i="15"/>
  <c r="AI364" i="12"/>
  <c r="AB257" i="12"/>
  <c r="AA312" i="12"/>
  <c r="AA246" i="12"/>
  <c r="AI377" i="12"/>
  <c r="AI246" i="12"/>
  <c r="AI237" i="12"/>
  <c r="AI370" i="12"/>
  <c r="AI251" i="12"/>
  <c r="AB491" i="12"/>
  <c r="AB377" i="12"/>
  <c r="AI441" i="12"/>
  <c r="AI9" i="3"/>
  <c r="AA379" i="12"/>
  <c r="AB365" i="12"/>
  <c r="AI365" i="12"/>
  <c r="AB266" i="12"/>
  <c r="AB310" i="12"/>
  <c r="Y355" i="12"/>
  <c r="AA378" i="12"/>
  <c r="AA70" i="15"/>
  <c r="AI319" i="12"/>
  <c r="AB315" i="12"/>
  <c r="AB241" i="12"/>
  <c r="AI300" i="12"/>
  <c r="AI278" i="12"/>
  <c r="AI314" i="12"/>
  <c r="AA251" i="12"/>
  <c r="AA401" i="12"/>
  <c r="AB183" i="12"/>
  <c r="AB222" i="12"/>
  <c r="AB316" i="12"/>
  <c r="AB267" i="12"/>
  <c r="Z74" i="12"/>
  <c r="AI434" i="12"/>
  <c r="AB163" i="12"/>
  <c r="AB376" i="12"/>
  <c r="AI259" i="12"/>
  <c r="AA447" i="12"/>
  <c r="AA370" i="12"/>
  <c r="AI372" i="12"/>
  <c r="AI273" i="12"/>
  <c r="AI271" i="12"/>
  <c r="AA311" i="12"/>
  <c r="AB181" i="12"/>
  <c r="AA279" i="12"/>
  <c r="AA71" i="12"/>
  <c r="AI458" i="12"/>
  <c r="AA354" i="12"/>
  <c r="AA346" i="12"/>
  <c r="AI42" i="14"/>
  <c r="AI8" i="16"/>
  <c r="AI7" i="16"/>
  <c r="AA347" i="12"/>
  <c r="AI7" i="15"/>
  <c r="AA234" i="12"/>
  <c r="AI85" i="12"/>
  <c r="AA85" i="12"/>
  <c r="AI16" i="14"/>
  <c r="AB232" i="12"/>
  <c r="AA431" i="12"/>
  <c r="AI431" i="12"/>
  <c r="AA65" i="12"/>
  <c r="AA230" i="12"/>
  <c r="AB424" i="12"/>
  <c r="AB420" i="12"/>
  <c r="AA474" i="12"/>
  <c r="AB239" i="12"/>
  <c r="AB7" i="15"/>
  <c r="AA344" i="12"/>
  <c r="AA450" i="12"/>
  <c r="AB446" i="12"/>
  <c r="AI424" i="12"/>
  <c r="AB228" i="12"/>
  <c r="AA42" i="14"/>
  <c r="AB9" i="13"/>
  <c r="AA7" i="3"/>
  <c r="AI445" i="12"/>
  <c r="AI423" i="12"/>
  <c r="AI17" i="14"/>
  <c r="AI9" i="16"/>
  <c r="AA8" i="15"/>
  <c r="AI65" i="12"/>
  <c r="Z335" i="12"/>
  <c r="AA435" i="12"/>
  <c r="AI9" i="15"/>
  <c r="AI21" i="14"/>
  <c r="AI438" i="12"/>
  <c r="AI477" i="12"/>
  <c r="AI436" i="12"/>
  <c r="AB477" i="12"/>
  <c r="AI354" i="12"/>
  <c r="AB352" i="12"/>
  <c r="AA444" i="12"/>
  <c r="AB436" i="12"/>
  <c r="AB21" i="14"/>
  <c r="AA448" i="12"/>
  <c r="AI230" i="12"/>
  <c r="AI422" i="12"/>
  <c r="AA423" i="12"/>
  <c r="Z8" i="12"/>
  <c r="AA28" i="14"/>
  <c r="AI352" i="12"/>
  <c r="AA439" i="12"/>
  <c r="AI31" i="14"/>
  <c r="AA31" i="14"/>
  <c r="AB8" i="16"/>
  <c r="AB7" i="16"/>
  <c r="AI239" i="12"/>
  <c r="AI335" i="12"/>
  <c r="AB445" i="12"/>
  <c r="AI443" i="12"/>
  <c r="AI427" i="12"/>
  <c r="AI432" i="12"/>
  <c r="AA7" i="13"/>
  <c r="AB443" i="12"/>
  <c r="AI421" i="12"/>
  <c r="AI433" i="12"/>
  <c r="AI368" i="12"/>
  <c r="Y344" i="12"/>
  <c r="AI7" i="3"/>
  <c r="AA103" i="15"/>
  <c r="AI322" i="12"/>
  <c r="AB8" i="12"/>
  <c r="AI14" i="14"/>
  <c r="AI28" i="14"/>
  <c r="AB30" i="14"/>
  <c r="AA27" i="14"/>
  <c r="AB14" i="14"/>
  <c r="AI22" i="14"/>
  <c r="AB22" i="14"/>
  <c r="AI8" i="14"/>
  <c r="AI30" i="14"/>
  <c r="AI27" i="14"/>
  <c r="AC61" i="15"/>
  <c r="AC85" i="15"/>
  <c r="AC53" i="12"/>
  <c r="AC49" i="15"/>
  <c r="AC23" i="13"/>
  <c r="AC18" i="13"/>
  <c r="AN95" i="15"/>
  <c r="AC15" i="13"/>
  <c r="AN45" i="14"/>
  <c r="AM11" i="16"/>
  <c r="AC26" i="15"/>
  <c r="AC25" i="13"/>
  <c r="AC27" i="15"/>
  <c r="AC10" i="16"/>
  <c r="AC95" i="15"/>
  <c r="AC41" i="14"/>
  <c r="AC45" i="14"/>
  <c r="AC91" i="15"/>
  <c r="AC15" i="15"/>
  <c r="AC60" i="12"/>
  <c r="AC95" i="12"/>
  <c r="AC21" i="14"/>
  <c r="AC41" i="12"/>
  <c r="AC89" i="15"/>
  <c r="AC33" i="14"/>
  <c r="AC24" i="14"/>
  <c r="AC11" i="14"/>
  <c r="AC30" i="14"/>
  <c r="AC50" i="12"/>
  <c r="AM13" i="13"/>
  <c r="AC59" i="15"/>
  <c r="AC14" i="13"/>
  <c r="AC28" i="14"/>
  <c r="AC29" i="14"/>
  <c r="AC54" i="12"/>
  <c r="AC83" i="15"/>
  <c r="AM17" i="12"/>
  <c r="AC40" i="14"/>
  <c r="AC19" i="12"/>
  <c r="AC22" i="14"/>
  <c r="AC43" i="14"/>
  <c r="AC63" i="12"/>
  <c r="AC19" i="14"/>
  <c r="AC23" i="14"/>
  <c r="AC30" i="13"/>
  <c r="AC12" i="14"/>
  <c r="AC25" i="14"/>
  <c r="AC10" i="15"/>
  <c r="AC26" i="13"/>
  <c r="AC19" i="13"/>
  <c r="AC31" i="15"/>
  <c r="AC77" i="12"/>
  <c r="AC35" i="14"/>
  <c r="AC72" i="15"/>
  <c r="AC97" i="15"/>
  <c r="AC90" i="12"/>
  <c r="AC37" i="15"/>
  <c r="AC34" i="12"/>
  <c r="AC33" i="15"/>
  <c r="AC29" i="12"/>
  <c r="AC34" i="13"/>
  <c r="AC398" i="12"/>
  <c r="AC89" i="12"/>
  <c r="AC93" i="12"/>
  <c r="AC34" i="15"/>
  <c r="AC43" i="12"/>
  <c r="AC16" i="12"/>
  <c r="AC84" i="12"/>
  <c r="AC32" i="14"/>
  <c r="AC16" i="14"/>
  <c r="AC17" i="14"/>
  <c r="AC40" i="15"/>
  <c r="AC35" i="15"/>
  <c r="AC138" i="12"/>
  <c r="AC14" i="15"/>
  <c r="AC75" i="15"/>
  <c r="AC10" i="14"/>
  <c r="AC66" i="12"/>
  <c r="AC27" i="12"/>
  <c r="AC334" i="12"/>
  <c r="AC318" i="12"/>
  <c r="AC13" i="14"/>
  <c r="AC445" i="12"/>
  <c r="AC458" i="12"/>
  <c r="AC11" i="16"/>
  <c r="AC405" i="12"/>
  <c r="AC87" i="12"/>
  <c r="AC68" i="12"/>
  <c r="AM288" i="12"/>
  <c r="AC159" i="12"/>
  <c r="AC278" i="12"/>
  <c r="AC479" i="12"/>
  <c r="AC79" i="15"/>
  <c r="AC444" i="12"/>
  <c r="AC32" i="12"/>
  <c r="AC71" i="15"/>
  <c r="AC354" i="12"/>
  <c r="AC78" i="12"/>
  <c r="AC52" i="12"/>
  <c r="AC24" i="16"/>
  <c r="AC288" i="12"/>
  <c r="AC224" i="12"/>
  <c r="AC179" i="12"/>
  <c r="AC169" i="12"/>
  <c r="AC384" i="12"/>
  <c r="AC85" i="12"/>
  <c r="AC38" i="14"/>
  <c r="AC8" i="16"/>
  <c r="AC281" i="12"/>
  <c r="AC67" i="15"/>
  <c r="AC279" i="12"/>
  <c r="AC16" i="15"/>
  <c r="AC389" i="12"/>
  <c r="AC11" i="15"/>
  <c r="AC82" i="15"/>
  <c r="AC77" i="3"/>
  <c r="AC94" i="3"/>
  <c r="AC87" i="15"/>
  <c r="AC253" i="12"/>
  <c r="AN96" i="3"/>
  <c r="AC214" i="12"/>
  <c r="AC96" i="3"/>
  <c r="AM77" i="15"/>
  <c r="AC315" i="12"/>
  <c r="AC46" i="15"/>
  <c r="AM35" i="13"/>
  <c r="AC375" i="12"/>
  <c r="AC124" i="12"/>
  <c r="AC15" i="14"/>
  <c r="AC12" i="3"/>
  <c r="AN38" i="3"/>
  <c r="AC172" i="12"/>
  <c r="AC33" i="12"/>
  <c r="AC38" i="3"/>
  <c r="AC99" i="15"/>
  <c r="AC56" i="3"/>
  <c r="AM83" i="3"/>
  <c r="AC36" i="13"/>
  <c r="AC53" i="15"/>
  <c r="AC189" i="12"/>
  <c r="AC255" i="12"/>
  <c r="AC104" i="12"/>
  <c r="AC8" i="13"/>
  <c r="AC20" i="14"/>
  <c r="AM76" i="15"/>
  <c r="AC139" i="12"/>
  <c r="AC55" i="15"/>
  <c r="AC83" i="12"/>
  <c r="AC35" i="13"/>
  <c r="AC97" i="3"/>
  <c r="AC20" i="16"/>
  <c r="AC7" i="16"/>
  <c r="AC100" i="3"/>
  <c r="AC76" i="15"/>
  <c r="AC97" i="12"/>
  <c r="AC79" i="3"/>
  <c r="AC40" i="12"/>
  <c r="AC67" i="3"/>
  <c r="AC87" i="3"/>
  <c r="AC216" i="12"/>
  <c r="AC45" i="12"/>
  <c r="AC51" i="15"/>
  <c r="AN286" i="12"/>
  <c r="AC7" i="14"/>
  <c r="AC50" i="15"/>
  <c r="AM139" i="12"/>
  <c r="AC31" i="13"/>
  <c r="AC10" i="13"/>
  <c r="AC335" i="12"/>
  <c r="AC30" i="3"/>
  <c r="AC353" i="12"/>
  <c r="AC40" i="3"/>
  <c r="AC191" i="12"/>
  <c r="AC223" i="12"/>
  <c r="AC56" i="15"/>
  <c r="AC356" i="12"/>
  <c r="AC105" i="3"/>
  <c r="AC414" i="12"/>
  <c r="AC66" i="3"/>
  <c r="AC38" i="12"/>
  <c r="AC391" i="12"/>
  <c r="AC305" i="12"/>
  <c r="AC31" i="12"/>
  <c r="AC75" i="12"/>
  <c r="AC160" i="12"/>
  <c r="AC110" i="12"/>
  <c r="AC434" i="12"/>
  <c r="AC43" i="3"/>
  <c r="AM391" i="12"/>
  <c r="AC106" i="3"/>
  <c r="AC394" i="12"/>
  <c r="AM434" i="12"/>
  <c r="AC200" i="12"/>
  <c r="AC309" i="12"/>
  <c r="AC178" i="12"/>
  <c r="AC9" i="13"/>
  <c r="AC478" i="12"/>
  <c r="AC340" i="12"/>
  <c r="AC171" i="12"/>
  <c r="AC311" i="12"/>
  <c r="AC325" i="12"/>
  <c r="AC103" i="15"/>
  <c r="AC316" i="12"/>
  <c r="AC76" i="12"/>
  <c r="AC9" i="3"/>
  <c r="AC11" i="3"/>
  <c r="AC85" i="3"/>
  <c r="AC227" i="12"/>
  <c r="AC294" i="12"/>
  <c r="AC423" i="12"/>
  <c r="AC364" i="12"/>
  <c r="AM417" i="12"/>
  <c r="AC76" i="3"/>
  <c r="AC495" i="12"/>
  <c r="AC430" i="12"/>
  <c r="AC436" i="12"/>
  <c r="AC143" i="12"/>
  <c r="AC304" i="12"/>
  <c r="AC487" i="12"/>
  <c r="AC233" i="12"/>
  <c r="AC490" i="12"/>
  <c r="AC500" i="12"/>
  <c r="AC150" i="12"/>
  <c r="AC413" i="12"/>
  <c r="AM233" i="12"/>
  <c r="AC491" i="12"/>
  <c r="AN483" i="12"/>
  <c r="AC418" i="12"/>
  <c r="AC417" i="12"/>
  <c r="AC346" i="12"/>
  <c r="AC475" i="12"/>
  <c r="AC260" i="12"/>
  <c r="AM331" i="12"/>
  <c r="AC489" i="12"/>
  <c r="AC270" i="12"/>
  <c r="AC101" i="15"/>
  <c r="AC274" i="12"/>
  <c r="AC438" i="12"/>
  <c r="AC393" i="12"/>
  <c r="AC331" i="12"/>
  <c r="AM102" i="12"/>
  <c r="AC8" i="12"/>
  <c r="AC411" i="12"/>
  <c r="AC381" i="12"/>
  <c r="AC106" i="15"/>
  <c r="AC240" i="12"/>
  <c r="AC422" i="12"/>
  <c r="AC202" i="12"/>
  <c r="AC18" i="15"/>
  <c r="AC8" i="14"/>
  <c r="AC12" i="15"/>
  <c r="AC372" i="12"/>
  <c r="AC432" i="12"/>
  <c r="AC352" i="12"/>
  <c r="AC299" i="12"/>
  <c r="AC39" i="15"/>
  <c r="AC133" i="12"/>
  <c r="AC64" i="15"/>
  <c r="AC19" i="3"/>
  <c r="AC506" i="12"/>
  <c r="AC290" i="12"/>
  <c r="AC7" i="15"/>
  <c r="AC39" i="14"/>
  <c r="AM9" i="15"/>
  <c r="AC510" i="12"/>
  <c r="AN21" i="3"/>
  <c r="AC185" i="12"/>
  <c r="AC429" i="12"/>
  <c r="AC264" i="12"/>
  <c r="AC149" i="12"/>
  <c r="AC57" i="15"/>
  <c r="AC32" i="15"/>
  <c r="AC226" i="12"/>
  <c r="AM69" i="3"/>
  <c r="AC42" i="15"/>
  <c r="AC197" i="12"/>
  <c r="AC215" i="12"/>
  <c r="AC69" i="3"/>
  <c r="AC65" i="3"/>
  <c r="AC93" i="3"/>
  <c r="AC20" i="13"/>
  <c r="AC397" i="12"/>
  <c r="AC443" i="12"/>
  <c r="AC48" i="3"/>
  <c r="AC148" i="12"/>
  <c r="AC499" i="12"/>
  <c r="AC132" i="12"/>
  <c r="AC312" i="12"/>
  <c r="AC211" i="12"/>
  <c r="AC23" i="15"/>
  <c r="AC8" i="15"/>
  <c r="AC276" i="12"/>
  <c r="AC142" i="12"/>
  <c r="AC174" i="12"/>
  <c r="AC234" i="12"/>
  <c r="AC362" i="12"/>
  <c r="AC433" i="12"/>
  <c r="AC90" i="3"/>
  <c r="AC404" i="12"/>
  <c r="AC7" i="12"/>
  <c r="AN101" i="3"/>
  <c r="AC314" i="12"/>
  <c r="AC472" i="12"/>
  <c r="AC284" i="12"/>
  <c r="AM61" i="3"/>
  <c r="AC9" i="16"/>
  <c r="AC350" i="12"/>
  <c r="AC27" i="3"/>
  <c r="AM228" i="12"/>
  <c r="AC109" i="12"/>
  <c r="AC103" i="3"/>
  <c r="AC387" i="12"/>
  <c r="AC341" i="12"/>
  <c r="AC158" i="12"/>
  <c r="AC61" i="3"/>
  <c r="AC23" i="16"/>
  <c r="AM265" i="12"/>
  <c r="AC265" i="12"/>
  <c r="AC68" i="3"/>
  <c r="AC206" i="12"/>
  <c r="AC351" i="12"/>
  <c r="AC297" i="12"/>
  <c r="AC266" i="12"/>
  <c r="AC221" i="12"/>
  <c r="AC71" i="3"/>
  <c r="AC24" i="13"/>
  <c r="AN89" i="3"/>
  <c r="AC92" i="15"/>
  <c r="AC91" i="3"/>
  <c r="AC13" i="3"/>
  <c r="AN10" i="3"/>
  <c r="AC86" i="3"/>
  <c r="AN86" i="3"/>
  <c r="AC47" i="12"/>
  <c r="AC58" i="15"/>
  <c r="AC493" i="12"/>
  <c r="AC96" i="12"/>
  <c r="AC62" i="15"/>
  <c r="AC16" i="3"/>
  <c r="AC59" i="12"/>
  <c r="AM98" i="3"/>
  <c r="AC20" i="12"/>
  <c r="AC50" i="3"/>
  <c r="AN50" i="3"/>
  <c r="AC333" i="12"/>
  <c r="AC99" i="3"/>
  <c r="AC321" i="12"/>
  <c r="AC104" i="3"/>
  <c r="AC17" i="3"/>
  <c r="AC402" i="12"/>
  <c r="AC162" i="12"/>
  <c r="AC54" i="15"/>
  <c r="AC17" i="15"/>
  <c r="AC168" i="12"/>
  <c r="AC37" i="12"/>
  <c r="AC213" i="12"/>
  <c r="AC190" i="12"/>
  <c r="AC104" i="15"/>
  <c r="AC257" i="12"/>
  <c r="AC328" i="12"/>
  <c r="AC163" i="12"/>
  <c r="AC208" i="12"/>
  <c r="AC52" i="3"/>
  <c r="AC100" i="15"/>
  <c r="AC96" i="15"/>
  <c r="AC22" i="3"/>
  <c r="AC250" i="12"/>
  <c r="AC497" i="12"/>
  <c r="AN22" i="3"/>
  <c r="AC338" i="12"/>
  <c r="AC57" i="3"/>
  <c r="AC74" i="3"/>
  <c r="AC473" i="12"/>
  <c r="AN153" i="12"/>
  <c r="B218" i="7" s="1"/>
  <c r="D218" i="7" s="1"/>
  <c r="AC192" i="12"/>
  <c r="AC342" i="12"/>
  <c r="AC28" i="3"/>
  <c r="AC140" i="12"/>
  <c r="AC219" i="12"/>
  <c r="AM324" i="12"/>
  <c r="AC336" i="12"/>
  <c r="AC126" i="12"/>
  <c r="AC426" i="12"/>
  <c r="AM342" i="12"/>
  <c r="AC134" i="12"/>
  <c r="AC7" i="3"/>
  <c r="AC452" i="12"/>
  <c r="AN74" i="3"/>
  <c r="AC273" i="12"/>
  <c r="AC33" i="3"/>
  <c r="AC135" i="12"/>
  <c r="AC306" i="12"/>
  <c r="AC136" i="12"/>
  <c r="AM232" i="12"/>
  <c r="AC37" i="3"/>
  <c r="AC447" i="12"/>
  <c r="AC100" i="12"/>
  <c r="AC437" i="12"/>
  <c r="AC327" i="12"/>
  <c r="AC117" i="12"/>
  <c r="AC477" i="12"/>
  <c r="AC455" i="12"/>
  <c r="AM482" i="12"/>
  <c r="AM376" i="12"/>
  <c r="AN154" i="12"/>
  <c r="AN80" i="15"/>
  <c r="AN420" i="12"/>
  <c r="AC344" i="12"/>
  <c r="AC239" i="12"/>
  <c r="AC390" i="12"/>
  <c r="AC308" i="12"/>
  <c r="AC470" i="12"/>
  <c r="AC376" i="12"/>
  <c r="AC287" i="12"/>
  <c r="AC507" i="12"/>
  <c r="AC420" i="12"/>
  <c r="AC377" i="12"/>
  <c r="AC467" i="12"/>
  <c r="AF422" i="12"/>
  <c r="Q422" i="12"/>
  <c r="AE422" i="12" s="1"/>
  <c r="AF11" i="13"/>
  <c r="Q11" i="13"/>
  <c r="AE11" i="13" s="1"/>
  <c r="Q201" i="12"/>
  <c r="AE201" i="12" s="1"/>
  <c r="AF201" i="12"/>
  <c r="Q352" i="12"/>
  <c r="AE352" i="12" s="1"/>
  <c r="AF352" i="12"/>
  <c r="Q195" i="12"/>
  <c r="AF195" i="12"/>
  <c r="Q345" i="12"/>
  <c r="AE345" i="12" s="1"/>
  <c r="AF345" i="12"/>
  <c r="AF354" i="12"/>
  <c r="Q354" i="12"/>
  <c r="AE354" i="12" s="1"/>
  <c r="AF64" i="3"/>
  <c r="Q64" i="3"/>
  <c r="AE64" i="3" s="1"/>
  <c r="AF43" i="3"/>
  <c r="Q43" i="3"/>
  <c r="Q7" i="12"/>
  <c r="AF7" i="12"/>
  <c r="Q238" i="12"/>
  <c r="AE238" i="12" s="1"/>
  <c r="AF238" i="12"/>
  <c r="Q338" i="12"/>
  <c r="AE338" i="12" s="1"/>
  <c r="AF338" i="12"/>
  <c r="Q25" i="14"/>
  <c r="AF25" i="14"/>
  <c r="Q18" i="15"/>
  <c r="AE18" i="15" s="1"/>
  <c r="AF18" i="15"/>
  <c r="AF73" i="12"/>
  <c r="Q73" i="12"/>
  <c r="AE73" i="12" s="1"/>
  <c r="Q53" i="12"/>
  <c r="AF53" i="12"/>
  <c r="Q55" i="12"/>
  <c r="AE55" i="12" s="1"/>
  <c r="AF55" i="12"/>
  <c r="AF505" i="12"/>
  <c r="Q505" i="12"/>
  <c r="AE505" i="12" s="1"/>
  <c r="Q20" i="13"/>
  <c r="AE20" i="13" s="1"/>
  <c r="AF20" i="13"/>
  <c r="AF317" i="12"/>
  <c r="Q317" i="12"/>
  <c r="AE317" i="12" s="1"/>
  <c r="Q426" i="12"/>
  <c r="AF426" i="12"/>
  <c r="Q401" i="12"/>
  <c r="AE401" i="12" s="1"/>
  <c r="AF401" i="12"/>
  <c r="Q212" i="12"/>
  <c r="AE212" i="12" s="1"/>
  <c r="AF212" i="12"/>
  <c r="Q93" i="3"/>
  <c r="AE93" i="3" s="1"/>
  <c r="AF93" i="3"/>
  <c r="AF499" i="12"/>
  <c r="Q499" i="12"/>
  <c r="AE499" i="12" s="1"/>
  <c r="Q169" i="12"/>
  <c r="AE169" i="12" s="1"/>
  <c r="AF169" i="12"/>
  <c r="Q203" i="12"/>
  <c r="AF203" i="12"/>
  <c r="Q296" i="12"/>
  <c r="AF296" i="12"/>
  <c r="AF83" i="3"/>
  <c r="Q83" i="3"/>
  <c r="Q48" i="15"/>
  <c r="AE48" i="15" s="1"/>
  <c r="AF48" i="15"/>
  <c r="AF8" i="14"/>
  <c r="Q8" i="14"/>
  <c r="AE8" i="14" s="1"/>
  <c r="AF27" i="14"/>
  <c r="Q27" i="14"/>
  <c r="AE27" i="14" s="1"/>
  <c r="Q44" i="3"/>
  <c r="AE44" i="3" s="1"/>
  <c r="AF44" i="3"/>
  <c r="Q59" i="15"/>
  <c r="AE59" i="15" s="1"/>
  <c r="AF59" i="15"/>
  <c r="AF63" i="15"/>
  <c r="Q63" i="15"/>
  <c r="AE63" i="15" s="1"/>
  <c r="Q478" i="12"/>
  <c r="AF478" i="12"/>
  <c r="AF80" i="3"/>
  <c r="Q80" i="3"/>
  <c r="AE80" i="3" s="1"/>
  <c r="Q245" i="12"/>
  <c r="AE245" i="12" s="1"/>
  <c r="AF245" i="12"/>
  <c r="Q77" i="12"/>
  <c r="AE77" i="12" s="1"/>
  <c r="AF77" i="12"/>
  <c r="Q48" i="12"/>
  <c r="AE48" i="12" s="1"/>
  <c r="AF48" i="12"/>
  <c r="Q264" i="12"/>
  <c r="AE264" i="12" s="1"/>
  <c r="AF264" i="12"/>
  <c r="AF87" i="3"/>
  <c r="Q87" i="3"/>
  <c r="Q8" i="12"/>
  <c r="AF8" i="12"/>
  <c r="Q13" i="14"/>
  <c r="AE13" i="14" s="1"/>
  <c r="AF13" i="14"/>
  <c r="Q15" i="16"/>
  <c r="AF15" i="16"/>
  <c r="AF33" i="12"/>
  <c r="Q33" i="12"/>
  <c r="Q30" i="12"/>
  <c r="AE30" i="12" s="1"/>
  <c r="AF30" i="12"/>
  <c r="Q8" i="13"/>
  <c r="AE8" i="13" s="1"/>
  <c r="AF8" i="13"/>
  <c r="AF349" i="12"/>
  <c r="Q349" i="12"/>
  <c r="AE349" i="12" s="1"/>
  <c r="AF48" i="3"/>
  <c r="Q48" i="3"/>
  <c r="Q445" i="12"/>
  <c r="AF445" i="12"/>
  <c r="AF386" i="12"/>
  <c r="Q386" i="12"/>
  <c r="AE386" i="12" s="1"/>
  <c r="Q210" i="12"/>
  <c r="AE210" i="12" s="1"/>
  <c r="AF210" i="12"/>
  <c r="Q86" i="12"/>
  <c r="AE86" i="12" s="1"/>
  <c r="AF86" i="12"/>
  <c r="AF20" i="12"/>
  <c r="Q20" i="12"/>
  <c r="Q13" i="3"/>
  <c r="AE13" i="3" s="1"/>
  <c r="AF13" i="3"/>
  <c r="Q116" i="12"/>
  <c r="AE116" i="12" s="1"/>
  <c r="AF116" i="12"/>
  <c r="AF131" i="12"/>
  <c r="Q131" i="12"/>
  <c r="AE131" i="12" s="1"/>
  <c r="AF411" i="12"/>
  <c r="Q411" i="12"/>
  <c r="AE411" i="12" s="1"/>
  <c r="AF109" i="12"/>
  <c r="Q109" i="12"/>
  <c r="AE109" i="12" s="1"/>
  <c r="Q277" i="12"/>
  <c r="AE277" i="12" s="1"/>
  <c r="AF277" i="12"/>
  <c r="AF27" i="3"/>
  <c r="Q27" i="3"/>
  <c r="AE27" i="3" s="1"/>
  <c r="Q429" i="12"/>
  <c r="AE429" i="12" s="1"/>
  <c r="AF429" i="12"/>
  <c r="Q114" i="12"/>
  <c r="AE114" i="12" s="1"/>
  <c r="AF114" i="12"/>
  <c r="Q321" i="12"/>
  <c r="AE321" i="12" s="1"/>
  <c r="AF321" i="12"/>
  <c r="AF103" i="3"/>
  <c r="Q103" i="3"/>
  <c r="Q17" i="3"/>
  <c r="AE17" i="3" s="1"/>
  <c r="AF17" i="3"/>
  <c r="Q261" i="12"/>
  <c r="AE261" i="12" s="1"/>
  <c r="AF261" i="12"/>
  <c r="AF341" i="12"/>
  <c r="Q341" i="12"/>
  <c r="AE341" i="12" s="1"/>
  <c r="AF72" i="3"/>
  <c r="Q72" i="3"/>
  <c r="AE72" i="3" s="1"/>
  <c r="AF122" i="12"/>
  <c r="Q122" i="12"/>
  <c r="AE122" i="12" s="1"/>
  <c r="AF38" i="3"/>
  <c r="Q38" i="3"/>
  <c r="AE38" i="3" s="1"/>
  <c r="AF311" i="12"/>
  <c r="Q311" i="12"/>
  <c r="AE311" i="12" s="1"/>
  <c r="Q79" i="15"/>
  <c r="AE79" i="15" s="1"/>
  <c r="AF79" i="15"/>
  <c r="Q377" i="12"/>
  <c r="AE377" i="12" s="1"/>
  <c r="AF377" i="12"/>
  <c r="Q28" i="3"/>
  <c r="AF28" i="3"/>
  <c r="AF57" i="3"/>
  <c r="Q57" i="3"/>
  <c r="AE57" i="3" s="1"/>
  <c r="AF235" i="12"/>
  <c r="Q235" i="12"/>
  <c r="AE235" i="12" s="1"/>
  <c r="Q62" i="3"/>
  <c r="AE62" i="3" s="1"/>
  <c r="AF62" i="3"/>
  <c r="Q132" i="12"/>
  <c r="AE132" i="12" s="1"/>
  <c r="AF132" i="12"/>
  <c r="AF258" i="12"/>
  <c r="Q258" i="12"/>
  <c r="AE258" i="12" s="1"/>
  <c r="AF64" i="12"/>
  <c r="Q64" i="12"/>
  <c r="AE64" i="12" s="1"/>
  <c r="AF31" i="14"/>
  <c r="Q31" i="14"/>
  <c r="AE31" i="14" s="1"/>
  <c r="Q19" i="15"/>
  <c r="AE19" i="15" s="1"/>
  <c r="AF19" i="15"/>
  <c r="Q36" i="12"/>
  <c r="AE36" i="12" s="1"/>
  <c r="AF36" i="12"/>
  <c r="AF206" i="12"/>
  <c r="Q206" i="12"/>
  <c r="AE206" i="12" s="1"/>
  <c r="Q113" i="12"/>
  <c r="AE113" i="12" s="1"/>
  <c r="AF113" i="12"/>
  <c r="Q100" i="15"/>
  <c r="AE100" i="15" s="1"/>
  <c r="AF100" i="15"/>
  <c r="AF289" i="12"/>
  <c r="Q289" i="12"/>
  <c r="AE289" i="12" s="1"/>
  <c r="AF344" i="12"/>
  <c r="Q344" i="12"/>
  <c r="AE344" i="12" s="1"/>
  <c r="AF10" i="12"/>
  <c r="Q10" i="12"/>
  <c r="AE10" i="12" s="1"/>
  <c r="AF143" i="12"/>
  <c r="Q143" i="12"/>
  <c r="AE143" i="12" s="1"/>
  <c r="Q39" i="12"/>
  <c r="AE39" i="12" s="1"/>
  <c r="AF39" i="12"/>
  <c r="AF87" i="15"/>
  <c r="Q87" i="15"/>
  <c r="AE87" i="15" s="1"/>
  <c r="AF13" i="16"/>
  <c r="Q13" i="16"/>
  <c r="AE13" i="16" s="1"/>
  <c r="Q55" i="3"/>
  <c r="AE55" i="3" s="1"/>
  <c r="AF55" i="3"/>
  <c r="Q370" i="12"/>
  <c r="AE370" i="12" s="1"/>
  <c r="AF370" i="12"/>
  <c r="Q340" i="12"/>
  <c r="AE340" i="12" s="1"/>
  <c r="AF340" i="12"/>
  <c r="AF101" i="12"/>
  <c r="Q101" i="12"/>
  <c r="AE101" i="12" s="1"/>
  <c r="AF172" i="12"/>
  <c r="Q172" i="12"/>
  <c r="AF25" i="16"/>
  <c r="Q25" i="16"/>
  <c r="AE25" i="16" s="1"/>
  <c r="AF8" i="15"/>
  <c r="Q8" i="15"/>
  <c r="Q12" i="13"/>
  <c r="AE12" i="13" s="1"/>
  <c r="AF12" i="13"/>
  <c r="Q305" i="12"/>
  <c r="AE305" i="12" s="1"/>
  <c r="AF305" i="12"/>
  <c r="AF15" i="12"/>
  <c r="Q15" i="12"/>
  <c r="AE15" i="12" s="1"/>
  <c r="Q232" i="12"/>
  <c r="AE232" i="12" s="1"/>
  <c r="AF232" i="12"/>
  <c r="Q11" i="15"/>
  <c r="AE11" i="15" s="1"/>
  <c r="AF11" i="15"/>
  <c r="Q29" i="3"/>
  <c r="AE29" i="3" s="1"/>
  <c r="AF29" i="3"/>
  <c r="AF247" i="12"/>
  <c r="Q247" i="12"/>
  <c r="AE247" i="12" s="1"/>
  <c r="Q427" i="12"/>
  <c r="AE427" i="12" s="1"/>
  <c r="AF427" i="12"/>
  <c r="Q26" i="16"/>
  <c r="AF26" i="16"/>
  <c r="AF84" i="12"/>
  <c r="Q84" i="12"/>
  <c r="AE84" i="12" s="1"/>
  <c r="Q93" i="12"/>
  <c r="AE93" i="12" s="1"/>
  <c r="AF93" i="12"/>
  <c r="Q287" i="12"/>
  <c r="AF287" i="12"/>
  <c r="Q342" i="12"/>
  <c r="AE342" i="12" s="1"/>
  <c r="AF342" i="12"/>
  <c r="Q39" i="3"/>
  <c r="AE39" i="3" s="1"/>
  <c r="AF39" i="3"/>
  <c r="AF161" i="12"/>
  <c r="Q161" i="12"/>
  <c r="AE161" i="12" s="1"/>
  <c r="AF418" i="12"/>
  <c r="Q418" i="12"/>
  <c r="AE418" i="12" s="1"/>
  <c r="AF15" i="13"/>
  <c r="Q15" i="13"/>
  <c r="AE15" i="13" s="1"/>
  <c r="Q71" i="3"/>
  <c r="AF71" i="3"/>
  <c r="Q503" i="12"/>
  <c r="AE503" i="12" s="1"/>
  <c r="AF503" i="12"/>
  <c r="Q94" i="12"/>
  <c r="AE94" i="12" s="1"/>
  <c r="AF94" i="12"/>
  <c r="Q300" i="12"/>
  <c r="AE300" i="12" s="1"/>
  <c r="AF300" i="12"/>
  <c r="Q313" i="12"/>
  <c r="AE313" i="12" s="1"/>
  <c r="AF313" i="12"/>
  <c r="Q97" i="15"/>
  <c r="AF97" i="15"/>
  <c r="Q31" i="13"/>
  <c r="AE31" i="13" s="1"/>
  <c r="AF31" i="13"/>
  <c r="Q272" i="12"/>
  <c r="AE272" i="12" s="1"/>
  <c r="AF272" i="12"/>
  <c r="Q16" i="12"/>
  <c r="AE16" i="12" s="1"/>
  <c r="AF16" i="12"/>
  <c r="Q45" i="12"/>
  <c r="AF45" i="12"/>
  <c r="Q20" i="16"/>
  <c r="AE20" i="16" s="1"/>
  <c r="AF20" i="16"/>
  <c r="Q477" i="12"/>
  <c r="AE477" i="12" s="1"/>
  <c r="AF477" i="12"/>
  <c r="Q225" i="12"/>
  <c r="AE225" i="12" s="1"/>
  <c r="AF225" i="12"/>
  <c r="AF284" i="12"/>
  <c r="Q284" i="12"/>
  <c r="AE284" i="12" s="1"/>
  <c r="AF14" i="16"/>
  <c r="Q14" i="16"/>
  <c r="AE14" i="16" s="1"/>
  <c r="AF223" i="12"/>
  <c r="Q223" i="12"/>
  <c r="AE223" i="12" s="1"/>
  <c r="Q259" i="12"/>
  <c r="AE259" i="12" s="1"/>
  <c r="AF259" i="12"/>
  <c r="Q67" i="12"/>
  <c r="AE67" i="12" s="1"/>
  <c r="AF67" i="12"/>
  <c r="Q46" i="12"/>
  <c r="AE46" i="12" s="1"/>
  <c r="AF46" i="12"/>
  <c r="Q219" i="12"/>
  <c r="AE219" i="12" s="1"/>
  <c r="AF219" i="12"/>
  <c r="Q388" i="12"/>
  <c r="AE388" i="12" s="1"/>
  <c r="AF388" i="12"/>
  <c r="Q69" i="15"/>
  <c r="AF69" i="15"/>
  <c r="AF133" i="12"/>
  <c r="Q133" i="12"/>
  <c r="AE133" i="12" s="1"/>
  <c r="AF407" i="12"/>
  <c r="Q407" i="12"/>
  <c r="AE407" i="12" s="1"/>
  <c r="Q271" i="12"/>
  <c r="AE271" i="12" s="1"/>
  <c r="AF271" i="12"/>
  <c r="AF182" i="12"/>
  <c r="Q182" i="12"/>
  <c r="AE182" i="12" s="1"/>
  <c r="AF13" i="13"/>
  <c r="Q13" i="13"/>
  <c r="AE13" i="13" s="1"/>
  <c r="Q123" i="12"/>
  <c r="AE123" i="12" s="1"/>
  <c r="AF123" i="12"/>
  <c r="AF21" i="3"/>
  <c r="Q21" i="3"/>
  <c r="AE21" i="3" s="1"/>
  <c r="AF63" i="12"/>
  <c r="Q63" i="12"/>
  <c r="AE63" i="12" s="1"/>
  <c r="Q24" i="16"/>
  <c r="AE24" i="16" s="1"/>
  <c r="AF24" i="16"/>
  <c r="AF17" i="14"/>
  <c r="Q17" i="14"/>
  <c r="Q12" i="3"/>
  <c r="AF12" i="3"/>
  <c r="AF299" i="12"/>
  <c r="Q299" i="12"/>
  <c r="AE299" i="12" s="1"/>
  <c r="AF472" i="12"/>
  <c r="Q472" i="12"/>
  <c r="AE472" i="12" s="1"/>
  <c r="Q41" i="12"/>
  <c r="AF41" i="12"/>
  <c r="Q159" i="12"/>
  <c r="AF159" i="12"/>
  <c r="Q27" i="15"/>
  <c r="AF27" i="15"/>
  <c r="AF439" i="12"/>
  <c r="Q439" i="12"/>
  <c r="AE439" i="12" s="1"/>
  <c r="Q310" i="12"/>
  <c r="AE310" i="12" s="1"/>
  <c r="AF310" i="12"/>
  <c r="AF84" i="15"/>
  <c r="Q84" i="15"/>
  <c r="AE84" i="15" s="1"/>
  <c r="AF19" i="3"/>
  <c r="Q19" i="3"/>
  <c r="AE19" i="3" s="1"/>
  <c r="AF446" i="12"/>
  <c r="Q446" i="12"/>
  <c r="AE446" i="12" s="1"/>
  <c r="AF18" i="3"/>
  <c r="Q18" i="3"/>
  <c r="AE18" i="3" s="1"/>
  <c r="Q416" i="12"/>
  <c r="AE416" i="12" s="1"/>
  <c r="AF416" i="12"/>
  <c r="Q136" i="12"/>
  <c r="AF136" i="12"/>
  <c r="AF26" i="13"/>
  <c r="Q26" i="13"/>
  <c r="AE26" i="13" s="1"/>
  <c r="AF262" i="12"/>
  <c r="Q262" i="12"/>
  <c r="AE262" i="12" s="1"/>
  <c r="Q304" i="12"/>
  <c r="AE304" i="12" s="1"/>
  <c r="AF304" i="12"/>
  <c r="Q67" i="3"/>
  <c r="AF67" i="3"/>
  <c r="AF30" i="15"/>
  <c r="Q30" i="15"/>
  <c r="AE30" i="15" s="1"/>
  <c r="Q412" i="12"/>
  <c r="AE412" i="12" s="1"/>
  <c r="AF412" i="12"/>
  <c r="Q10" i="14"/>
  <c r="AF10" i="14"/>
  <c r="Q336" i="12"/>
  <c r="AE336" i="12" s="1"/>
  <c r="AF336" i="12"/>
  <c r="Q38" i="12"/>
  <c r="AF38" i="12"/>
  <c r="AF350" i="12"/>
  <c r="Q350" i="12"/>
  <c r="AE350" i="12" s="1"/>
  <c r="AF263" i="12"/>
  <c r="Q263" i="12"/>
  <c r="AE263" i="12" s="1"/>
  <c r="AF13" i="12"/>
  <c r="Q13" i="12"/>
  <c r="AF361" i="12"/>
  <c r="Q361" i="12"/>
  <c r="AE361" i="12" s="1"/>
  <c r="AF82" i="3"/>
  <c r="Q82" i="3"/>
  <c r="AE82" i="3" s="1"/>
  <c r="Q24" i="13"/>
  <c r="AE24" i="13" s="1"/>
  <c r="AF24" i="13"/>
  <c r="Q9" i="12"/>
  <c r="AE9" i="12" s="1"/>
  <c r="AF9" i="12"/>
  <c r="AF53" i="15"/>
  <c r="Q53" i="15"/>
  <c r="AE53" i="15" s="1"/>
  <c r="AF26" i="12"/>
  <c r="Q26" i="12"/>
  <c r="AE26" i="12" s="1"/>
  <c r="AF58" i="12"/>
  <c r="Q58" i="12"/>
  <c r="AE58" i="12" s="1"/>
  <c r="Q34" i="3"/>
  <c r="AE34" i="3" s="1"/>
  <c r="AF34" i="3"/>
  <c r="AF74" i="3"/>
  <c r="Q74" i="3"/>
  <c r="AE74" i="3" s="1"/>
  <c r="Q255" i="12"/>
  <c r="AE255" i="12" s="1"/>
  <c r="AF255" i="12"/>
  <c r="Q61" i="15"/>
  <c r="AE61" i="15" s="1"/>
  <c r="AF61" i="15"/>
  <c r="Q155" i="12"/>
  <c r="AE155" i="12" s="1"/>
  <c r="AF155" i="12"/>
  <c r="AF92" i="15"/>
  <c r="Q92" i="15"/>
  <c r="AE92" i="15" s="1"/>
  <c r="Q294" i="12"/>
  <c r="AE294" i="12" s="1"/>
  <c r="AF294" i="12"/>
  <c r="AF35" i="3"/>
  <c r="Q35" i="3"/>
  <c r="AE35" i="3" s="1"/>
  <c r="Q96" i="12"/>
  <c r="AE96" i="12" s="1"/>
  <c r="AF96" i="12"/>
  <c r="AF160" i="12"/>
  <c r="Q160" i="12"/>
  <c r="Q18" i="16"/>
  <c r="AE18" i="16" s="1"/>
  <c r="AF18" i="16"/>
  <c r="AF483" i="12"/>
  <c r="Q483" i="12"/>
  <c r="AE483" i="12" s="1"/>
  <c r="Q481" i="12"/>
  <c r="AE481" i="12" s="1"/>
  <c r="AF481" i="12"/>
  <c r="AF171" i="12"/>
  <c r="Q171" i="12"/>
  <c r="AE171" i="12" s="1"/>
  <c r="Q490" i="12"/>
  <c r="AE490" i="12" s="1"/>
  <c r="AF490" i="12"/>
  <c r="Q137" i="12"/>
  <c r="AE137" i="12" s="1"/>
  <c r="AF137" i="12"/>
  <c r="AF10" i="3"/>
  <c r="Q10" i="3"/>
  <c r="AE10" i="3" s="1"/>
  <c r="AF303" i="12"/>
  <c r="Q303" i="12"/>
  <c r="AE303" i="12" s="1"/>
  <c r="AF207" i="12"/>
  <c r="Q207" i="12"/>
  <c r="AE207" i="12" s="1"/>
  <c r="AF473" i="12"/>
  <c r="Q473" i="12"/>
  <c r="Q480" i="12"/>
  <c r="AE480" i="12" s="1"/>
  <c r="AF480" i="12"/>
  <c r="AF56" i="3"/>
  <c r="Q56" i="3"/>
  <c r="AE56" i="3" s="1"/>
  <c r="Q71" i="15"/>
  <c r="AE71" i="15" s="1"/>
  <c r="AF71" i="15"/>
  <c r="AF498" i="12"/>
  <c r="Q498" i="12"/>
  <c r="AE498" i="12" s="1"/>
  <c r="Q326" i="12"/>
  <c r="AF326" i="12"/>
  <c r="AF448" i="12"/>
  <c r="Q448" i="12"/>
  <c r="AE448" i="12" s="1"/>
  <c r="Q51" i="12"/>
  <c r="AE51" i="12" s="1"/>
  <c r="AF51" i="12"/>
  <c r="Q145" i="12"/>
  <c r="AE145" i="12" s="1"/>
  <c r="AF145" i="12"/>
  <c r="AF281" i="12"/>
  <c r="Q281" i="12"/>
  <c r="AE281" i="12" s="1"/>
  <c r="AF43" i="14"/>
  <c r="Q43" i="14"/>
  <c r="AE43" i="14" s="1"/>
  <c r="Q197" i="12"/>
  <c r="AE197" i="12" s="1"/>
  <c r="AF197" i="12"/>
  <c r="AF250" i="12"/>
  <c r="Q250" i="12"/>
  <c r="AF231" i="12"/>
  <c r="Q231" i="12"/>
  <c r="Q19" i="13"/>
  <c r="AE19" i="13" s="1"/>
  <c r="AF19" i="13"/>
  <c r="Q63" i="3"/>
  <c r="AE63" i="3" s="1"/>
  <c r="AF63" i="3"/>
  <c r="Q14" i="3"/>
  <c r="AE14" i="3" s="1"/>
  <c r="AF14" i="3"/>
  <c r="Q347" i="12"/>
  <c r="AE347" i="12" s="1"/>
  <c r="AF347" i="12"/>
  <c r="AF398" i="12"/>
  <c r="Q398" i="12"/>
  <c r="Q20" i="15"/>
  <c r="AE20" i="15" s="1"/>
  <c r="AF20" i="15"/>
  <c r="Q61" i="3"/>
  <c r="AE61" i="3" s="1"/>
  <c r="AF61" i="3"/>
  <c r="Q77" i="15"/>
  <c r="AE77" i="15" s="1"/>
  <c r="AF77" i="15"/>
  <c r="Q464" i="12"/>
  <c r="AE464" i="12" s="1"/>
  <c r="AF464" i="12"/>
  <c r="Q424" i="12"/>
  <c r="AE424" i="12" s="1"/>
  <c r="AF424" i="12"/>
  <c r="AF68" i="12"/>
  <c r="Q68" i="12"/>
  <c r="AE68" i="12" s="1"/>
  <c r="Q230" i="12"/>
  <c r="AE230" i="12" s="1"/>
  <c r="AF230" i="12"/>
  <c r="Q436" i="12"/>
  <c r="AE436" i="12" s="1"/>
  <c r="AF436" i="12"/>
  <c r="AF339" i="12"/>
  <c r="Q339" i="12"/>
  <c r="AF7" i="3"/>
  <c r="Q7" i="3"/>
  <c r="AE7" i="3" s="1"/>
  <c r="Q293" i="12"/>
  <c r="AE293" i="12" s="1"/>
  <c r="AF293" i="12"/>
  <c r="Q476" i="12"/>
  <c r="AE476" i="12" s="1"/>
  <c r="AF476" i="12"/>
  <c r="AF81" i="3"/>
  <c r="Q81" i="3"/>
  <c r="AE81" i="3" s="1"/>
  <c r="Q18" i="12"/>
  <c r="AE18" i="12" s="1"/>
  <c r="AF18" i="12"/>
  <c r="AF45" i="14"/>
  <c r="Q45" i="14"/>
  <c r="AE45" i="14" s="1"/>
  <c r="Q391" i="12"/>
  <c r="AF391" i="12"/>
  <c r="Q79" i="12"/>
  <c r="AF79" i="12"/>
  <c r="AF200" i="12"/>
  <c r="Q200" i="12"/>
  <c r="AE200" i="12" s="1"/>
  <c r="AF66" i="12"/>
  <c r="Q66" i="12"/>
  <c r="AE66" i="12" s="1"/>
  <c r="Q488" i="12"/>
  <c r="AE488" i="12" s="1"/>
  <c r="AF488" i="12"/>
  <c r="AF396" i="12"/>
  <c r="Q396" i="12"/>
  <c r="AE396" i="12" s="1"/>
  <c r="Q15" i="15"/>
  <c r="AE15" i="15" s="1"/>
  <c r="AF15" i="15"/>
  <c r="AF298" i="12"/>
  <c r="Q298" i="12"/>
  <c r="Q434" i="12"/>
  <c r="AE434" i="12" s="1"/>
  <c r="AF434" i="12"/>
  <c r="Q65" i="15"/>
  <c r="AE65" i="15" s="1"/>
  <c r="AF65" i="15"/>
  <c r="Q112" i="12"/>
  <c r="AE112" i="12" s="1"/>
  <c r="AF112" i="12"/>
  <c r="AF456" i="12"/>
  <c r="Q456" i="12"/>
  <c r="AE456" i="12" s="1"/>
  <c r="Q376" i="12"/>
  <c r="AE376" i="12" s="1"/>
  <c r="AF376" i="12"/>
  <c r="AF471" i="12"/>
  <c r="Q471" i="12"/>
  <c r="AE471" i="12" s="1"/>
  <c r="AF13" i="15"/>
  <c r="Q13" i="15"/>
  <c r="AE13" i="15" s="1"/>
  <c r="Q12" i="12"/>
  <c r="AE12" i="12" s="1"/>
  <c r="AF12" i="12"/>
  <c r="Q43" i="15"/>
  <c r="AE43" i="15" s="1"/>
  <c r="AF43" i="15"/>
  <c r="AF211" i="12"/>
  <c r="Q211" i="12"/>
  <c r="AE211" i="12" s="1"/>
  <c r="Q86" i="15"/>
  <c r="AE86" i="15" s="1"/>
  <c r="AF86" i="15"/>
  <c r="AF438" i="12"/>
  <c r="Q438" i="12"/>
  <c r="AE438" i="12" s="1"/>
  <c r="Q7" i="14"/>
  <c r="AE7" i="14" s="1"/>
  <c r="AF7" i="14"/>
  <c r="AF162" i="12"/>
  <c r="Q162" i="12"/>
  <c r="Q279" i="12"/>
  <c r="AE279" i="12" s="1"/>
  <c r="AF279" i="12"/>
  <c r="AF410" i="12"/>
  <c r="Q410" i="12"/>
  <c r="AE410" i="12" s="1"/>
  <c r="AF37" i="12"/>
  <c r="Q37" i="12"/>
  <c r="Q86" i="3"/>
  <c r="AF86" i="3"/>
  <c r="AF32" i="13"/>
  <c r="Q32" i="13"/>
  <c r="AE32" i="13" s="1"/>
  <c r="AF334" i="12"/>
  <c r="Q334" i="12"/>
  <c r="AE334" i="12" s="1"/>
  <c r="Q134" i="12"/>
  <c r="AF134" i="12"/>
  <c r="AF242" i="12"/>
  <c r="Q242" i="12"/>
  <c r="AE242" i="12" s="1"/>
  <c r="Q22" i="16"/>
  <c r="AE22" i="16" s="1"/>
  <c r="AF22" i="16"/>
  <c r="AF115" i="12"/>
  <c r="Q115" i="12"/>
  <c r="AF40" i="14"/>
  <c r="Q40" i="14"/>
  <c r="AE40" i="14" s="1"/>
  <c r="AF423" i="12"/>
  <c r="Q423" i="12"/>
  <c r="AE423" i="12" s="1"/>
  <c r="AF17" i="13"/>
  <c r="Q17" i="13"/>
  <c r="AE17" i="13" s="1"/>
  <c r="AF29" i="15"/>
  <c r="Q29" i="15"/>
  <c r="AE29" i="15" s="1"/>
  <c r="Q99" i="15"/>
  <c r="AE99" i="15" s="1"/>
  <c r="AF99" i="15"/>
  <c r="Q183" i="12"/>
  <c r="AE183" i="12" s="1"/>
  <c r="AF183" i="12"/>
  <c r="Q333" i="12"/>
  <c r="AE333" i="12" s="1"/>
  <c r="AF333" i="12"/>
  <c r="Q22" i="12"/>
  <c r="AE22" i="12" s="1"/>
  <c r="AF22" i="12"/>
  <c r="Q42" i="15"/>
  <c r="AF42" i="15"/>
  <c r="AF77" i="3"/>
  <c r="Q77" i="3"/>
  <c r="AF107" i="12"/>
  <c r="Q107" i="12"/>
  <c r="AE107" i="12" s="1"/>
  <c r="AF390" i="12"/>
  <c r="Q390" i="12"/>
  <c r="Q415" i="12"/>
  <c r="AE415" i="12" s="1"/>
  <c r="AF415" i="12"/>
  <c r="AF260" i="12"/>
  <c r="Q260" i="12"/>
  <c r="AE260" i="12" s="1"/>
  <c r="AF327" i="12"/>
  <c r="Q327" i="12"/>
  <c r="AE327" i="12" s="1"/>
  <c r="AF282" i="12"/>
  <c r="Q282" i="12"/>
  <c r="AE282" i="12" s="1"/>
  <c r="Q28" i="13"/>
  <c r="AE28" i="13" s="1"/>
  <c r="AF28" i="13"/>
  <c r="Q35" i="13"/>
  <c r="AE35" i="13" s="1"/>
  <c r="AF35" i="13"/>
  <c r="Q34" i="13"/>
  <c r="AE34" i="13" s="1"/>
  <c r="AF34" i="13"/>
  <c r="AF176" i="12"/>
  <c r="Q176" i="12"/>
  <c r="AE176" i="12" s="1"/>
  <c r="AF49" i="12"/>
  <c r="Q49" i="12"/>
  <c r="AE49" i="12" s="1"/>
  <c r="Q367" i="12"/>
  <c r="AE367" i="12" s="1"/>
  <c r="AF367" i="12"/>
  <c r="AF25" i="12"/>
  <c r="Q25" i="12"/>
  <c r="AE25" i="12" s="1"/>
  <c r="AF323" i="12"/>
  <c r="Q323" i="12"/>
  <c r="AE323" i="12" s="1"/>
  <c r="AF193" i="12"/>
  <c r="Q193" i="12"/>
  <c r="AE193" i="12" s="1"/>
  <c r="AF128" i="12"/>
  <c r="Q128" i="12"/>
  <c r="AE128" i="12" s="1"/>
  <c r="AF265" i="12"/>
  <c r="Q265" i="12"/>
  <c r="AE265" i="12" s="1"/>
  <c r="Q215" i="12"/>
  <c r="AF215" i="12"/>
  <c r="Q421" i="12"/>
  <c r="AE421" i="12" s="1"/>
  <c r="AF421" i="12"/>
  <c r="Q187" i="12"/>
  <c r="AE187" i="12" s="1"/>
  <c r="AF187" i="12"/>
  <c r="AF508" i="12"/>
  <c r="Q508" i="12"/>
  <c r="AE508" i="12" s="1"/>
  <c r="Q441" i="12"/>
  <c r="AE441" i="12" s="1"/>
  <c r="AF441" i="12"/>
  <c r="AF105" i="3"/>
  <c r="Q105" i="3"/>
  <c r="AE105" i="3" s="1"/>
  <c r="Q22" i="15"/>
  <c r="AE22" i="15" s="1"/>
  <c r="AF22" i="15"/>
  <c r="Q33" i="3"/>
  <c r="AE33" i="3" s="1"/>
  <c r="AF33" i="3"/>
  <c r="AF510" i="12"/>
  <c r="Q510" i="12"/>
  <c r="AE510" i="12" s="1"/>
  <c r="AF216" i="12"/>
  <c r="Q216" i="12"/>
  <c r="AF21" i="16"/>
  <c r="Q21" i="16"/>
  <c r="AE21" i="16" s="1"/>
  <c r="AF106" i="3"/>
  <c r="Q106" i="3"/>
  <c r="AF214" i="12"/>
  <c r="Q214" i="12"/>
  <c r="AE214" i="12" s="1"/>
  <c r="Q95" i="15"/>
  <c r="AE95" i="15" s="1"/>
  <c r="AF95" i="15"/>
  <c r="Q10" i="16"/>
  <c r="AE10" i="16" s="1"/>
  <c r="AF10" i="16"/>
  <c r="Q103" i="12"/>
  <c r="AE103" i="12" s="1"/>
  <c r="AF103" i="12"/>
  <c r="AF228" i="12"/>
  <c r="Q228" i="12"/>
  <c r="AE228" i="12" s="1"/>
  <c r="Q59" i="3"/>
  <c r="AE59" i="3" s="1"/>
  <c r="AF59" i="3"/>
  <c r="Q35" i="12"/>
  <c r="AE35" i="12" s="1"/>
  <c r="AF35" i="12"/>
  <c r="AF91" i="12"/>
  <c r="Q91" i="12"/>
  <c r="AE91" i="12" s="1"/>
  <c r="AF181" i="12"/>
  <c r="Q181" i="12"/>
  <c r="AE181" i="12" s="1"/>
  <c r="Q318" i="12"/>
  <c r="AF318" i="12"/>
  <c r="AF165" i="12"/>
  <c r="Q165" i="12"/>
  <c r="AE165" i="12" s="1"/>
  <c r="AF16" i="15"/>
  <c r="Q16" i="15"/>
  <c r="AE16" i="15" s="1"/>
  <c r="Q22" i="14"/>
  <c r="AE22" i="14" s="1"/>
  <c r="AF22" i="14"/>
  <c r="Q14" i="13"/>
  <c r="AE14" i="13" s="1"/>
  <c r="AF14" i="13"/>
  <c r="AF23" i="16"/>
  <c r="Q23" i="16"/>
  <c r="AE23" i="16" s="1"/>
  <c r="AF237" i="12"/>
  <c r="Q237" i="12"/>
  <c r="Q239" i="12"/>
  <c r="AE239" i="12" s="1"/>
  <c r="AF239" i="12"/>
  <c r="Q209" i="12"/>
  <c r="AE209" i="12" s="1"/>
  <c r="AF209" i="12"/>
  <c r="AF102" i="3"/>
  <c r="Q102" i="3"/>
  <c r="AE102" i="3" s="1"/>
  <c r="Q124" i="12"/>
  <c r="AE124" i="12" s="1"/>
  <c r="AF124" i="12"/>
  <c r="Q322" i="12"/>
  <c r="AE322" i="12" s="1"/>
  <c r="AF322" i="12"/>
  <c r="AF507" i="12"/>
  <c r="Q507" i="12"/>
  <c r="AE507" i="12" s="1"/>
  <c r="AF463" i="12"/>
  <c r="Q463" i="12"/>
  <c r="AE463" i="12" s="1"/>
  <c r="AF120" i="12"/>
  <c r="Q120" i="12"/>
  <c r="AE120" i="12" s="1"/>
  <c r="AF184" i="12"/>
  <c r="Q184" i="12"/>
  <c r="AE184" i="12" s="1"/>
  <c r="Q406" i="12"/>
  <c r="AE406" i="12" s="1"/>
  <c r="AF406" i="12"/>
  <c r="Q26" i="3"/>
  <c r="AE26" i="3" s="1"/>
  <c r="AF26" i="3"/>
  <c r="Q196" i="12"/>
  <c r="AE196" i="12" s="1"/>
  <c r="AF196" i="12"/>
  <c r="AF494" i="12"/>
  <c r="Q494" i="12"/>
  <c r="AE494" i="12" s="1"/>
  <c r="Q402" i="12"/>
  <c r="AE402" i="12" s="1"/>
  <c r="AF402" i="12"/>
  <c r="Q307" i="12"/>
  <c r="AE307" i="12" s="1"/>
  <c r="AF307" i="12"/>
  <c r="Q204" i="12"/>
  <c r="AE204" i="12" s="1"/>
  <c r="AF204" i="12"/>
  <c r="AF97" i="3"/>
  <c r="Q97" i="3"/>
  <c r="AE97" i="3" s="1"/>
  <c r="Q154" i="12"/>
  <c r="AE154" i="12" s="1"/>
  <c r="AF154" i="12"/>
  <c r="Q117" i="12"/>
  <c r="AF117" i="12"/>
  <c r="Q90" i="3"/>
  <c r="AE90" i="3" s="1"/>
  <c r="AF90" i="3"/>
  <c r="Q314" i="12"/>
  <c r="AE314" i="12" s="1"/>
  <c r="AF314" i="12"/>
  <c r="AF315" i="12"/>
  <c r="Q315" i="12"/>
  <c r="AE315" i="12" s="1"/>
  <c r="AF383" i="12"/>
  <c r="Q383" i="12"/>
  <c r="AE383" i="12" s="1"/>
  <c r="AF41" i="14"/>
  <c r="Q41" i="14"/>
  <c r="AE41" i="14" s="1"/>
  <c r="Q244" i="12"/>
  <c r="AE244" i="12" s="1"/>
  <c r="AF244" i="12"/>
  <c r="AF297" i="12"/>
  <c r="Q297" i="12"/>
  <c r="AF346" i="12"/>
  <c r="Q346" i="12"/>
  <c r="AE346" i="12" s="1"/>
  <c r="AF202" i="12"/>
  <c r="Q202" i="12"/>
  <c r="AE202" i="12" s="1"/>
  <c r="AF38" i="14"/>
  <c r="Q38" i="14"/>
  <c r="AF68" i="15"/>
  <c r="Q68" i="15"/>
  <c r="AE68" i="15" s="1"/>
  <c r="AF152" i="12"/>
  <c r="Q152" i="12"/>
  <c r="AE152" i="12" s="1"/>
  <c r="B35" i="7"/>
  <c r="D35" i="7" s="1"/>
  <c r="B34" i="7"/>
  <c r="D34" i="7" s="1"/>
  <c r="B29" i="7"/>
  <c r="D29" i="7" s="1"/>
  <c r="B32" i="7"/>
  <c r="D32" i="7" s="1"/>
  <c r="B27" i="7"/>
  <c r="D27" i="7" s="1"/>
  <c r="B40" i="7"/>
  <c r="D40" i="7" s="1"/>
  <c r="B31" i="7"/>
  <c r="D31" i="7" s="1"/>
  <c r="B23" i="7"/>
  <c r="D23" i="7" s="1"/>
  <c r="B28" i="7"/>
  <c r="D28" i="7" s="1"/>
  <c r="B25" i="7"/>
  <c r="D25" i="7" s="1"/>
  <c r="B39" i="7"/>
  <c r="D39" i="7" s="1"/>
  <c r="B37" i="7"/>
  <c r="D37" i="7" s="1"/>
  <c r="B36" i="7"/>
  <c r="D36" i="7" s="1"/>
  <c r="B33" i="7"/>
  <c r="D33" i="7" s="1"/>
  <c r="B38" i="7"/>
  <c r="D38" i="7" s="1"/>
  <c r="B26" i="7"/>
  <c r="D26" i="7" s="1"/>
  <c r="B30" i="7"/>
  <c r="D30" i="7" s="1"/>
  <c r="B24" i="7"/>
  <c r="D24" i="7" s="1"/>
  <c r="AF103" i="15"/>
  <c r="Q103" i="15"/>
  <c r="AE103" i="15" s="1"/>
  <c r="AF94" i="15"/>
  <c r="Q94" i="15"/>
  <c r="AE94" i="15" s="1"/>
  <c r="Q58" i="3"/>
  <c r="AE58" i="3" s="1"/>
  <c r="AF58" i="3"/>
  <c r="AF256" i="12"/>
  <c r="Q256" i="12"/>
  <c r="AE256" i="12" s="1"/>
  <c r="AF74" i="12"/>
  <c r="Q74" i="12"/>
  <c r="AE74" i="12" s="1"/>
  <c r="Q17" i="15"/>
  <c r="AF17" i="15"/>
  <c r="Q428" i="12"/>
  <c r="AE428" i="12" s="1"/>
  <c r="AF428" i="12"/>
  <c r="AF482" i="12"/>
  <c r="Q482" i="12"/>
  <c r="Q302" i="12"/>
  <c r="AF302" i="12"/>
  <c r="Q88" i="3"/>
  <c r="AE88" i="3" s="1"/>
  <c r="AF88" i="3"/>
  <c r="AF40" i="15"/>
  <c r="Q40" i="15"/>
  <c r="AF269" i="12"/>
  <c r="Q269" i="12"/>
  <c r="AE269" i="12" s="1"/>
  <c r="Q492" i="12"/>
  <c r="AE492" i="12" s="1"/>
  <c r="AF492" i="12"/>
  <c r="Q31" i="3"/>
  <c r="AE31" i="3" s="1"/>
  <c r="AF31" i="3"/>
  <c r="AF355" i="12"/>
  <c r="Q355" i="12"/>
  <c r="AE355" i="12" s="1"/>
  <c r="Q468" i="12"/>
  <c r="AE468" i="12" s="1"/>
  <c r="AF468" i="12"/>
  <c r="AF47" i="15"/>
  <c r="Q47" i="15"/>
  <c r="AE47" i="15" s="1"/>
  <c r="Q102" i="15"/>
  <c r="AE102" i="15" s="1"/>
  <c r="AF102" i="15"/>
  <c r="AF98" i="15"/>
  <c r="Q98" i="15"/>
  <c r="AE98" i="15" s="1"/>
  <c r="Q240" i="12"/>
  <c r="AE240" i="12" s="1"/>
  <c r="AF240" i="12"/>
  <c r="AF36" i="15"/>
  <c r="Q36" i="15"/>
  <c r="AE36" i="15" s="1"/>
  <c r="Q106" i="15"/>
  <c r="AE106" i="15" s="1"/>
  <c r="AF106" i="15"/>
  <c r="Q49" i="3"/>
  <c r="AE49" i="3" s="1"/>
  <c r="AF49" i="3"/>
  <c r="Q18" i="14"/>
  <c r="AE18" i="14" s="1"/>
  <c r="AF18" i="14"/>
  <c r="AF20" i="3"/>
  <c r="Q20" i="3"/>
  <c r="AE20" i="3" s="1"/>
  <c r="AF449" i="12"/>
  <c r="Q449" i="12"/>
  <c r="AE449" i="12" s="1"/>
  <c r="Q101" i="3"/>
  <c r="AE101" i="3" s="1"/>
  <c r="AF101" i="3"/>
  <c r="Q358" i="12"/>
  <c r="AE358" i="12" s="1"/>
  <c r="AF358" i="12"/>
  <c r="Q454" i="12"/>
  <c r="AE454" i="12" s="1"/>
  <c r="AF454" i="12"/>
  <c r="Q32" i="12"/>
  <c r="AF32" i="12"/>
  <c r="AF236" i="12"/>
  <c r="Q236" i="12"/>
  <c r="AE236" i="12" s="1"/>
  <c r="Q467" i="12"/>
  <c r="AE467" i="12" s="1"/>
  <c r="AF467" i="12"/>
  <c r="AF19" i="14"/>
  <c r="Q19" i="14"/>
  <c r="AE19" i="14" s="1"/>
  <c r="Q337" i="12"/>
  <c r="AF337" i="12"/>
  <c r="AF150" i="12"/>
  <c r="Q150" i="12"/>
  <c r="AE150" i="12" s="1"/>
  <c r="Q409" i="12"/>
  <c r="AE409" i="12" s="1"/>
  <c r="AF409" i="12"/>
  <c r="AF39" i="14"/>
  <c r="Q39" i="14"/>
  <c r="AE39" i="14" s="1"/>
  <c r="Q121" i="12"/>
  <c r="AE121" i="12" s="1"/>
  <c r="AF121" i="12"/>
  <c r="Q205" i="12"/>
  <c r="AE205" i="12" s="1"/>
  <c r="AF205" i="12"/>
  <c r="AF348" i="12"/>
  <c r="Q348" i="12"/>
  <c r="Q101" i="15"/>
  <c r="AE101" i="15" s="1"/>
  <c r="AF101" i="15"/>
  <c r="AF76" i="3"/>
  <c r="Q76" i="3"/>
  <c r="AE76" i="3" s="1"/>
  <c r="AF511" i="12"/>
  <c r="Q511" i="12"/>
  <c r="AE511" i="12" s="1"/>
  <c r="Q501" i="12"/>
  <c r="AE501" i="12" s="1"/>
  <c r="AF501" i="12"/>
  <c r="Q47" i="12"/>
  <c r="AE47" i="12" s="1"/>
  <c r="AF47" i="12"/>
  <c r="AF19" i="12"/>
  <c r="Q19" i="12"/>
  <c r="AE19" i="12" s="1"/>
  <c r="Q126" i="12"/>
  <c r="AF126" i="12"/>
  <c r="Q105" i="15"/>
  <c r="AE105" i="15" s="1"/>
  <c r="AF105" i="15"/>
  <c r="Q267" i="12"/>
  <c r="AF267" i="12"/>
  <c r="Q353" i="12"/>
  <c r="AF353" i="12"/>
  <c r="Q37" i="14"/>
  <c r="AE37" i="14" s="1"/>
  <c r="AF37" i="14"/>
  <c r="Q447" i="12"/>
  <c r="AE447" i="12" s="1"/>
  <c r="AF447" i="12"/>
  <c r="AF85" i="12"/>
  <c r="Q85" i="12"/>
  <c r="AE85" i="12" s="1"/>
  <c r="Q381" i="12"/>
  <c r="AE381" i="12" s="1"/>
  <c r="AF381" i="12"/>
  <c r="AF188" i="12"/>
  <c r="Q188" i="12"/>
  <c r="AE188" i="12" s="1"/>
  <c r="AF453" i="12"/>
  <c r="Q453" i="12"/>
  <c r="AE453" i="12" s="1"/>
  <c r="AF485" i="12"/>
  <c r="Q485" i="12"/>
  <c r="AE485" i="12" s="1"/>
  <c r="AF52" i="3"/>
  <c r="Q52" i="3"/>
  <c r="AE52" i="3" s="1"/>
  <c r="Q394" i="12"/>
  <c r="AF394" i="12"/>
  <c r="Q72" i="15"/>
  <c r="AE72" i="15" s="1"/>
  <c r="AF72" i="15"/>
  <c r="AF89" i="12"/>
  <c r="Q89" i="12"/>
  <c r="AE89" i="12" s="1"/>
  <c r="Q221" i="12"/>
  <c r="AE221" i="12" s="1"/>
  <c r="AF221" i="12"/>
  <c r="Q283" i="12"/>
  <c r="AE283" i="12" s="1"/>
  <c r="AF283" i="12"/>
  <c r="AF38" i="15"/>
  <c r="Q38" i="15"/>
  <c r="AE38" i="15" s="1"/>
  <c r="Q493" i="12"/>
  <c r="AE493" i="12" s="1"/>
  <c r="AF493" i="12"/>
  <c r="AF22" i="13"/>
  <c r="Q22" i="13"/>
  <c r="AE22" i="13" s="1"/>
  <c r="AF139" i="12"/>
  <c r="Q139" i="12"/>
  <c r="AE139" i="12" s="1"/>
  <c r="Q312" i="12"/>
  <c r="AF312" i="12"/>
  <c r="Q146" i="12"/>
  <c r="AE146" i="12" s="1"/>
  <c r="AF146" i="12"/>
  <c r="AF54" i="12"/>
  <c r="Q54" i="12"/>
  <c r="AF33" i="13"/>
  <c r="Q33" i="13"/>
  <c r="AE33" i="13" s="1"/>
  <c r="Q85" i="15"/>
  <c r="AE85" i="15" s="1"/>
  <c r="AF85" i="15"/>
  <c r="Q25" i="13"/>
  <c r="AF25" i="13"/>
  <c r="AF506" i="12"/>
  <c r="Q506" i="12"/>
  <c r="AE506" i="12" s="1"/>
  <c r="AF217" i="12"/>
  <c r="Q217" i="12"/>
  <c r="AE217" i="12" s="1"/>
  <c r="AF359" i="12"/>
  <c r="Q359" i="12"/>
  <c r="AE359" i="12" s="1"/>
  <c r="Q45" i="15"/>
  <c r="AE45" i="15" s="1"/>
  <c r="AF45" i="15"/>
  <c r="Q24" i="14"/>
  <c r="AE24" i="14" s="1"/>
  <c r="AF24" i="14"/>
  <c r="AF59" i="12"/>
  <c r="Q59" i="12"/>
  <c r="AF9" i="15"/>
  <c r="Q9" i="15"/>
  <c r="AE9" i="15" s="1"/>
  <c r="AF457" i="12"/>
  <c r="Q457" i="12"/>
  <c r="AE457" i="12" s="1"/>
  <c r="Q44" i="12"/>
  <c r="AF44" i="12"/>
  <c r="AF32" i="15"/>
  <c r="Q32" i="15"/>
  <c r="AE32" i="15" s="1"/>
  <c r="AF26" i="15"/>
  <c r="Q26" i="15"/>
  <c r="AE26" i="15" s="1"/>
  <c r="AF104" i="12"/>
  <c r="Q104" i="12"/>
  <c r="AF442" i="12"/>
  <c r="Q442" i="12"/>
  <c r="AE442" i="12" s="1"/>
  <c r="AF16" i="3"/>
  <c r="Q16" i="3"/>
  <c r="Q54" i="3"/>
  <c r="AE54" i="3" s="1"/>
  <c r="AF54" i="3"/>
  <c r="AF46" i="14"/>
  <c r="Q46" i="14"/>
  <c r="AE46" i="14" s="1"/>
  <c r="AF404" i="12"/>
  <c r="Q404" i="12"/>
  <c r="AE404" i="12" s="1"/>
  <c r="AF316" i="12"/>
  <c r="Q316" i="12"/>
  <c r="AF351" i="12"/>
  <c r="Q351" i="12"/>
  <c r="AE351" i="12" s="1"/>
  <c r="Q70" i="15"/>
  <c r="AE70" i="15" s="1"/>
  <c r="AF70" i="15"/>
  <c r="AF243" i="12"/>
  <c r="Q243" i="12"/>
  <c r="Q33" i="14"/>
  <c r="AE33" i="14" s="1"/>
  <c r="AF33" i="14"/>
  <c r="Q74" i="15"/>
  <c r="AE74" i="15" s="1"/>
  <c r="AF74" i="15"/>
  <c r="Q66" i="3"/>
  <c r="AF66" i="3"/>
  <c r="Q363" i="12"/>
  <c r="AE363" i="12" s="1"/>
  <c r="AF363" i="12"/>
  <c r="AF440" i="12"/>
  <c r="Q440" i="12"/>
  <c r="AE440" i="12" s="1"/>
  <c r="Q309" i="12"/>
  <c r="AF309" i="12"/>
  <c r="Q9" i="3"/>
  <c r="AE9" i="3" s="1"/>
  <c r="AF9" i="3"/>
  <c r="Q104" i="15"/>
  <c r="AE104" i="15" s="1"/>
  <c r="AF104" i="15"/>
  <c r="AF432" i="12"/>
  <c r="Q432" i="12"/>
  <c r="AE432" i="12" s="1"/>
  <c r="Q241" i="12"/>
  <c r="AE241" i="12" s="1"/>
  <c r="AF241" i="12"/>
  <c r="Q393" i="12"/>
  <c r="AF393" i="12"/>
  <c r="AF167" i="12"/>
  <c r="Q167" i="12"/>
  <c r="AE167" i="12" s="1"/>
  <c r="AF419" i="12"/>
  <c r="Q419" i="12"/>
  <c r="AE419" i="12" s="1"/>
  <c r="Q495" i="12"/>
  <c r="AE495" i="12" s="1"/>
  <c r="AF495" i="12"/>
  <c r="AF80" i="12"/>
  <c r="Q80" i="12"/>
  <c r="AE80" i="12" s="1"/>
  <c r="AF11" i="14"/>
  <c r="Q11" i="14"/>
  <c r="AE11" i="14" s="1"/>
  <c r="Q98" i="3"/>
  <c r="AF98" i="3"/>
  <c r="AF465" i="12"/>
  <c r="Q465" i="12"/>
  <c r="AE465" i="12" s="1"/>
  <c r="AF364" i="12"/>
  <c r="Q364" i="12"/>
  <c r="AE364" i="12" s="1"/>
  <c r="AF325" i="12"/>
  <c r="Q325" i="12"/>
  <c r="Q44" i="14"/>
  <c r="AE44" i="14" s="1"/>
  <c r="AF44" i="14"/>
  <c r="AF484" i="12"/>
  <c r="Q484" i="12"/>
  <c r="AE484" i="12" s="1"/>
  <c r="AF185" i="12"/>
  <c r="Q185" i="12"/>
  <c r="AE185" i="12" s="1"/>
  <c r="Q70" i="12"/>
  <c r="AE70" i="12" s="1"/>
  <c r="AF70" i="12"/>
  <c r="Q10" i="13"/>
  <c r="AF10" i="13"/>
  <c r="Q389" i="12"/>
  <c r="AE389" i="12" s="1"/>
  <c r="AF389" i="12"/>
  <c r="Q24" i="12"/>
  <c r="AE24" i="12" s="1"/>
  <c r="AF24" i="12"/>
  <c r="AF413" i="12"/>
  <c r="Q413" i="12"/>
  <c r="AE413" i="12" s="1"/>
  <c r="AF450" i="12"/>
  <c r="Q450" i="12"/>
  <c r="Q158" i="12"/>
  <c r="AE158" i="12" s="1"/>
  <c r="AF158" i="12"/>
  <c r="AF194" i="12"/>
  <c r="Q194" i="12"/>
  <c r="AE194" i="12" s="1"/>
  <c r="Q108" i="12"/>
  <c r="AE108" i="12" s="1"/>
  <c r="AF108" i="12"/>
  <c r="Q18" i="13"/>
  <c r="AE18" i="13" s="1"/>
  <c r="AF18" i="13"/>
  <c r="Q500" i="12"/>
  <c r="AE500" i="12" s="1"/>
  <c r="AF500" i="12"/>
  <c r="AF135" i="12"/>
  <c r="Q135" i="12"/>
  <c r="AE135" i="12" s="1"/>
  <c r="AF35" i="15"/>
  <c r="Q35" i="15"/>
  <c r="AE35" i="15" s="1"/>
  <c r="AF60" i="3"/>
  <c r="Q60" i="3"/>
  <c r="AE60" i="3" s="1"/>
  <c r="Q23" i="13"/>
  <c r="AF23" i="13"/>
  <c r="AF12" i="14"/>
  <c r="Q12" i="14"/>
  <c r="AE12" i="14" s="1"/>
  <c r="Q420" i="12"/>
  <c r="AE420" i="12" s="1"/>
  <c r="AF420" i="12"/>
  <c r="AF469" i="12"/>
  <c r="Q469" i="12"/>
  <c r="AE469" i="12" s="1"/>
  <c r="Q61" i="12"/>
  <c r="AE61" i="12" s="1"/>
  <c r="AF61" i="12"/>
  <c r="Q12" i="16"/>
  <c r="AE12" i="16" s="1"/>
  <c r="AF12" i="16"/>
  <c r="AF62" i="12"/>
  <c r="Q62" i="12"/>
  <c r="AE62" i="12" s="1"/>
  <c r="AF35" i="14"/>
  <c r="Q35" i="14"/>
  <c r="AE35" i="14" s="1"/>
  <c r="Q16" i="14"/>
  <c r="AF16" i="14"/>
  <c r="AF164" i="12"/>
  <c r="Q164" i="12"/>
  <c r="AE164" i="12" s="1"/>
  <c r="Q30" i="3"/>
  <c r="AF30" i="3"/>
  <c r="AF110" i="12"/>
  <c r="Q110" i="12"/>
  <c r="Q10" i="15"/>
  <c r="AF10" i="15"/>
  <c r="Q479" i="12"/>
  <c r="AE479" i="12" s="1"/>
  <c r="AF479" i="12"/>
  <c r="AF306" i="12"/>
  <c r="Q306" i="12"/>
  <c r="AF509" i="12"/>
  <c r="Q509" i="12"/>
  <c r="AE509" i="12" s="1"/>
  <c r="Q251" i="12"/>
  <c r="AE251" i="12" s="1"/>
  <c r="AF251" i="12"/>
  <c r="AF31" i="12"/>
  <c r="Q31" i="12"/>
  <c r="AE31" i="12" s="1"/>
  <c r="AF199" i="12"/>
  <c r="Q199" i="12"/>
  <c r="AE199" i="12" s="1"/>
  <c r="AF23" i="15"/>
  <c r="Q23" i="15"/>
  <c r="AE23" i="15" s="1"/>
  <c r="Q233" i="12"/>
  <c r="AE233" i="12" s="1"/>
  <c r="AF233" i="12"/>
  <c r="Q60" i="12"/>
  <c r="AE60" i="12" s="1"/>
  <c r="AF60" i="12"/>
  <c r="AF36" i="14"/>
  <c r="Q36" i="14"/>
  <c r="AE36" i="14" s="1"/>
  <c r="Q57" i="15"/>
  <c r="AE57" i="15" s="1"/>
  <c r="AF57" i="15"/>
  <c r="Q87" i="12"/>
  <c r="AF87" i="12"/>
  <c r="AF93" i="15"/>
  <c r="Q93" i="15"/>
  <c r="AE93" i="15" s="1"/>
  <c r="AF29" i="13"/>
  <c r="Q29" i="13"/>
  <c r="AE29" i="13" s="1"/>
  <c r="Q50" i="12"/>
  <c r="AE50" i="12" s="1"/>
  <c r="AF50" i="12"/>
  <c r="Q329" i="12"/>
  <c r="AF329" i="12"/>
  <c r="Q290" i="12"/>
  <c r="AF290" i="12"/>
  <c r="Q9" i="14"/>
  <c r="AE9" i="14" s="1"/>
  <c r="AF9" i="14"/>
  <c r="Q198" i="12"/>
  <c r="AE198" i="12" s="1"/>
  <c r="AF198" i="12"/>
  <c r="AF278" i="12"/>
  <c r="Q278" i="12"/>
  <c r="Q502" i="12"/>
  <c r="AE502" i="12" s="1"/>
  <c r="AF502" i="12"/>
  <c r="Q78" i="12"/>
  <c r="AF78" i="12"/>
  <c r="Q40" i="3"/>
  <c r="AE40" i="3" s="1"/>
  <c r="AF40" i="3"/>
  <c r="Q175" i="12"/>
  <c r="AE175" i="12" s="1"/>
  <c r="AF175" i="12"/>
  <c r="AF107" i="15"/>
  <c r="Q107" i="15"/>
  <c r="AE107" i="15" s="1"/>
  <c r="AF177" i="12"/>
  <c r="Q177" i="12"/>
  <c r="AE177" i="12" s="1"/>
  <c r="AF64" i="15"/>
  <c r="Q64" i="15"/>
  <c r="Q79" i="3"/>
  <c r="AF79" i="3"/>
  <c r="AF270" i="12"/>
  <c r="Q270" i="12"/>
  <c r="AE270" i="12" s="1"/>
  <c r="Q399" i="12"/>
  <c r="AE399" i="12" s="1"/>
  <c r="AF399" i="12"/>
  <c r="Q41" i="3"/>
  <c r="AE41" i="3" s="1"/>
  <c r="AF41" i="3"/>
  <c r="AF11" i="16"/>
  <c r="Q11" i="16"/>
  <c r="Q226" i="12"/>
  <c r="AE226" i="12" s="1"/>
  <c r="AF226" i="12"/>
  <c r="AF173" i="12"/>
  <c r="Q173" i="12"/>
  <c r="AE173" i="12" s="1"/>
  <c r="Q46" i="15"/>
  <c r="AE46" i="15" s="1"/>
  <c r="AF46" i="15"/>
  <c r="Q257" i="12"/>
  <c r="AE257" i="12" s="1"/>
  <c r="AF257" i="12"/>
  <c r="AF369" i="12"/>
  <c r="Q369" i="12"/>
  <c r="AE369" i="12" s="1"/>
  <c r="AF186" i="12"/>
  <c r="Q186" i="12"/>
  <c r="AE186" i="12" s="1"/>
  <c r="Q392" i="12"/>
  <c r="AE392" i="12" s="1"/>
  <c r="AF392" i="12"/>
  <c r="AF30" i="14"/>
  <c r="Q30" i="14"/>
  <c r="AF378" i="12"/>
  <c r="Q378" i="12"/>
  <c r="AE378" i="12" s="1"/>
  <c r="Q14" i="15"/>
  <c r="AE14" i="15" s="1"/>
  <c r="AF14" i="15"/>
  <c r="Q138" i="12"/>
  <c r="AF138" i="12"/>
  <c r="Q90" i="12"/>
  <c r="AE90" i="12" s="1"/>
  <c r="AF90" i="12"/>
  <c r="AF504" i="12"/>
  <c r="Q504" i="12"/>
  <c r="AE504" i="12" s="1"/>
  <c r="AF130" i="12"/>
  <c r="Q130" i="12"/>
  <c r="AE130" i="12" s="1"/>
  <c r="Q99" i="12"/>
  <c r="AE99" i="12" s="1"/>
  <c r="AF99" i="12"/>
  <c r="AF41" i="15"/>
  <c r="Q41" i="15"/>
  <c r="AE41" i="15" s="1"/>
  <c r="Q435" i="12"/>
  <c r="AF435" i="12"/>
  <c r="Q227" i="12"/>
  <c r="AE227" i="12" s="1"/>
  <c r="AF227" i="12"/>
  <c r="Q366" i="12"/>
  <c r="AE366" i="12" s="1"/>
  <c r="AF366" i="12"/>
  <c r="Q451" i="12"/>
  <c r="AE451" i="12" s="1"/>
  <c r="AF451" i="12"/>
  <c r="AF95" i="3"/>
  <c r="Q95" i="3"/>
  <c r="AE95" i="3" s="1"/>
  <c r="Q149" i="12"/>
  <c r="AE149" i="12" s="1"/>
  <c r="AF149" i="12"/>
  <c r="Q385" i="12"/>
  <c r="AE385" i="12" s="1"/>
  <c r="AF385" i="12"/>
  <c r="AF362" i="12"/>
  <c r="Q362" i="12"/>
  <c r="AE362" i="12" s="1"/>
  <c r="AF147" i="12"/>
  <c r="Q147" i="12"/>
  <c r="AE147" i="12" s="1"/>
  <c r="Q373" i="12"/>
  <c r="AE373" i="12" s="1"/>
  <c r="AF373" i="12"/>
  <c r="Q98" i="12"/>
  <c r="AE98" i="12" s="1"/>
  <c r="AF98" i="12"/>
  <c r="Q34" i="12"/>
  <c r="AE34" i="12" s="1"/>
  <c r="AF34" i="12"/>
  <c r="Q461" i="12"/>
  <c r="AE461" i="12" s="1"/>
  <c r="AF461" i="12"/>
  <c r="AF357" i="12"/>
  <c r="Q357" i="12"/>
  <c r="AE357" i="12" s="1"/>
  <c r="Q213" i="12"/>
  <c r="AE213" i="12" s="1"/>
  <c r="AF213" i="12"/>
  <c r="AF387" i="12"/>
  <c r="Q387" i="12"/>
  <c r="AE387" i="12" s="1"/>
  <c r="Q55" i="15"/>
  <c r="AE55" i="15" s="1"/>
  <c r="AF55" i="15"/>
  <c r="Q275" i="12"/>
  <c r="AE275" i="12" s="1"/>
  <c r="AF275" i="12"/>
  <c r="B178" i="7"/>
  <c r="D178" i="7" s="1"/>
  <c r="B186" i="7"/>
  <c r="D186" i="7" s="1"/>
  <c r="B181" i="7"/>
  <c r="D181" i="7" s="1"/>
  <c r="B187" i="7"/>
  <c r="D187" i="7" s="1"/>
  <c r="B180" i="7"/>
  <c r="D180" i="7" s="1"/>
  <c r="B191" i="7"/>
  <c r="D191" i="7" s="1"/>
  <c r="B195" i="7"/>
  <c r="D195" i="7" s="1"/>
  <c r="B189" i="7"/>
  <c r="D189" i="7" s="1"/>
  <c r="B192" i="7"/>
  <c r="D192" i="7" s="1"/>
  <c r="B188" i="7"/>
  <c r="D188" i="7" s="1"/>
  <c r="B185" i="7"/>
  <c r="D185" i="7" s="1"/>
  <c r="B183" i="7"/>
  <c r="D183" i="7" s="1"/>
  <c r="B182" i="7"/>
  <c r="D182" i="7" s="1"/>
  <c r="B190" i="7"/>
  <c r="D190" i="7" s="1"/>
  <c r="B179" i="7"/>
  <c r="D179" i="7" s="1"/>
  <c r="B184" i="7"/>
  <c r="D184" i="7" s="1"/>
  <c r="B193" i="7"/>
  <c r="D193" i="7" s="1"/>
  <c r="B194" i="7"/>
  <c r="D194" i="7" s="1"/>
  <c r="Q33" i="15"/>
  <c r="AF33" i="15"/>
  <c r="Q190" i="12"/>
  <c r="AE190" i="12" s="1"/>
  <c r="AF190" i="12"/>
  <c r="Q248" i="12"/>
  <c r="AE248" i="12" s="1"/>
  <c r="AF248" i="12"/>
  <c r="Q96" i="15"/>
  <c r="AE96" i="15" s="1"/>
  <c r="AF96" i="15"/>
  <c r="AF375" i="12"/>
  <c r="Q375" i="12"/>
  <c r="AE375" i="12" s="1"/>
  <c r="Q218" i="12"/>
  <c r="AF218" i="12"/>
  <c r="Q66" i="15"/>
  <c r="AE66" i="15" s="1"/>
  <c r="AF66" i="15"/>
  <c r="AF331" i="12"/>
  <c r="Q331" i="12"/>
  <c r="AE331" i="12" s="1"/>
  <c r="Q100" i="12"/>
  <c r="AE100" i="12" s="1"/>
  <c r="AF100" i="12"/>
  <c r="AF92" i="3"/>
  <c r="Q92" i="3"/>
  <c r="Q400" i="12"/>
  <c r="AF400" i="12"/>
  <c r="Q68" i="3"/>
  <c r="AF68" i="3"/>
  <c r="AF343" i="12"/>
  <c r="Q343" i="12"/>
  <c r="AE343" i="12" s="1"/>
  <c r="Q180" i="12"/>
  <c r="AE180" i="12" s="1"/>
  <c r="AF180" i="12"/>
  <c r="AF178" i="12"/>
  <c r="Q178" i="12"/>
  <c r="Q452" i="12"/>
  <c r="AE452" i="12" s="1"/>
  <c r="AF452" i="12"/>
  <c r="AF50" i="15"/>
  <c r="Q50" i="15"/>
  <c r="AE50" i="15" s="1"/>
  <c r="AF100" i="3"/>
  <c r="Q100" i="3"/>
  <c r="AE100" i="3" s="1"/>
  <c r="Q8" i="3"/>
  <c r="AE8" i="3" s="1"/>
  <c r="AF8" i="3"/>
  <c r="AF29" i="14"/>
  <c r="Q29" i="14"/>
  <c r="AE29" i="14" s="1"/>
  <c r="Q27" i="12"/>
  <c r="AE27" i="12" s="1"/>
  <c r="AF27" i="12"/>
  <c r="Q125" i="12"/>
  <c r="AE125" i="12" s="1"/>
  <c r="AF125" i="12"/>
  <c r="AF69" i="3"/>
  <c r="Q69" i="3"/>
  <c r="Q70" i="3"/>
  <c r="AE70" i="3" s="1"/>
  <c r="AF70" i="3"/>
  <c r="AF253" i="12"/>
  <c r="Q253" i="12"/>
  <c r="AE253" i="12" s="1"/>
  <c r="Q224" i="12"/>
  <c r="AF224" i="12"/>
  <c r="Q372" i="12"/>
  <c r="AE372" i="12" s="1"/>
  <c r="AF372" i="12"/>
  <c r="Q83" i="15"/>
  <c r="AE83" i="15" s="1"/>
  <c r="AF83" i="15"/>
  <c r="Q23" i="14"/>
  <c r="AF23" i="14"/>
  <c r="Q444" i="12"/>
  <c r="AE444" i="12" s="1"/>
  <c r="AF444" i="12"/>
  <c r="Q395" i="12"/>
  <c r="AF395" i="12"/>
  <c r="Q42" i="3"/>
  <c r="AE42" i="3" s="1"/>
  <c r="AF42" i="3"/>
  <c r="Q118" i="12"/>
  <c r="AE118" i="12" s="1"/>
  <c r="AF118" i="12"/>
  <c r="Q119" i="12"/>
  <c r="AE119" i="12" s="1"/>
  <c r="AF119" i="12"/>
  <c r="Q37" i="15"/>
  <c r="AE37" i="15" s="1"/>
  <c r="AF37" i="15"/>
  <c r="AF417" i="12"/>
  <c r="Q417" i="12"/>
  <c r="AE417" i="12" s="1"/>
  <c r="AF324" i="12"/>
  <c r="Q324" i="12"/>
  <c r="AE324" i="12" s="1"/>
  <c r="Q27" i="13"/>
  <c r="AE27" i="13" s="1"/>
  <c r="AF27" i="13"/>
  <c r="Q45" i="3"/>
  <c r="AE45" i="3" s="1"/>
  <c r="AF45" i="3"/>
  <c r="AF470" i="12"/>
  <c r="Q470" i="12"/>
  <c r="AE470" i="12" s="1"/>
  <c r="AF94" i="3"/>
  <c r="Q94" i="3"/>
  <c r="Q73" i="15"/>
  <c r="AE73" i="15" s="1"/>
  <c r="AF73" i="15"/>
  <c r="Q75" i="12"/>
  <c r="AE75" i="12" s="1"/>
  <c r="AF75" i="12"/>
  <c r="Q431" i="12"/>
  <c r="AE431" i="12" s="1"/>
  <c r="AF431" i="12"/>
  <c r="AF111" i="12"/>
  <c r="Q111" i="12"/>
  <c r="AE111" i="12" s="1"/>
  <c r="Q42" i="12"/>
  <c r="AE42" i="12" s="1"/>
  <c r="AF42" i="12"/>
  <c r="Q56" i="15"/>
  <c r="AE56" i="15" s="1"/>
  <c r="AF56" i="15"/>
  <c r="AF403" i="12"/>
  <c r="Q403" i="12"/>
  <c r="AE403" i="12" s="1"/>
  <c r="Q127" i="12"/>
  <c r="AE127" i="12" s="1"/>
  <c r="AF127" i="12"/>
  <c r="Q37" i="3"/>
  <c r="AE37" i="3" s="1"/>
  <c r="AF37" i="3"/>
  <c r="AF7" i="15"/>
  <c r="Q7" i="15"/>
  <c r="AE7" i="15" s="1"/>
  <c r="AF62" i="15"/>
  <c r="Q62" i="15"/>
  <c r="AE62" i="15" s="1"/>
  <c r="Q166" i="12"/>
  <c r="AE166" i="12" s="1"/>
  <c r="AF166" i="12"/>
  <c r="Q84" i="3"/>
  <c r="AE84" i="3" s="1"/>
  <c r="AF84" i="3"/>
  <c r="AF81" i="15"/>
  <c r="Q81" i="15"/>
  <c r="AE81" i="15" s="1"/>
  <c r="Q335" i="12"/>
  <c r="AE335" i="12" s="1"/>
  <c r="AF335" i="12"/>
  <c r="Q148" i="12"/>
  <c r="AE148" i="12" s="1"/>
  <c r="AF148" i="12"/>
  <c r="AF44" i="15"/>
  <c r="Q44" i="15"/>
  <c r="AE44" i="15" s="1"/>
  <c r="Q151" i="12"/>
  <c r="AE151" i="12" s="1"/>
  <c r="AF151" i="12"/>
  <c r="Q308" i="12"/>
  <c r="AF308" i="12"/>
  <c r="Q22" i="3"/>
  <c r="AE22" i="3" s="1"/>
  <c r="AF22" i="3"/>
  <c r="Q91" i="3"/>
  <c r="AF91" i="3"/>
  <c r="AF42" i="14"/>
  <c r="Q42" i="14"/>
  <c r="AE42" i="14" s="1"/>
  <c r="AF374" i="12"/>
  <c r="Q374" i="12"/>
  <c r="AE374" i="12" s="1"/>
  <c r="AF34" i="14"/>
  <c r="Q34" i="14"/>
  <c r="AE34" i="14" s="1"/>
  <c r="Q168" i="12"/>
  <c r="AF168" i="12"/>
  <c r="Q301" i="12"/>
  <c r="AE301" i="12" s="1"/>
  <c r="AF301" i="12"/>
  <c r="Q156" i="12"/>
  <c r="AE156" i="12" s="1"/>
  <c r="AF156" i="12"/>
  <c r="Q56" i="12"/>
  <c r="AE56" i="12" s="1"/>
  <c r="AF56" i="12"/>
  <c r="Q320" i="12"/>
  <c r="AE320" i="12" s="1"/>
  <c r="AF320" i="12"/>
  <c r="AF276" i="12"/>
  <c r="Q276" i="12"/>
  <c r="Q90" i="15"/>
  <c r="AE90" i="15" s="1"/>
  <c r="AF90" i="15"/>
  <c r="AF141" i="12"/>
  <c r="Q141" i="12"/>
  <c r="AE141" i="12" s="1"/>
  <c r="Q73" i="3"/>
  <c r="AE73" i="3" s="1"/>
  <c r="AF73" i="3"/>
  <c r="AF88" i="12"/>
  <c r="Q88" i="12"/>
  <c r="AE88" i="12" s="1"/>
  <c r="Q89" i="15"/>
  <c r="AE89" i="15" s="1"/>
  <c r="AF89" i="15"/>
  <c r="AF85" i="3"/>
  <c r="Q85" i="3"/>
  <c r="AE85" i="3" s="1"/>
  <c r="Q20" i="14"/>
  <c r="AE20" i="14" s="1"/>
  <c r="AF20" i="14"/>
  <c r="Q15" i="14"/>
  <c r="AF15" i="14"/>
  <c r="Q189" i="12"/>
  <c r="AF189" i="12"/>
  <c r="AF25" i="3"/>
  <c r="Q25" i="3"/>
  <c r="AE25" i="3" s="1"/>
  <c r="Q191" i="12"/>
  <c r="AE191" i="12" s="1"/>
  <c r="AF191" i="12"/>
  <c r="AF280" i="12"/>
  <c r="Q280" i="12"/>
  <c r="AE280" i="12" s="1"/>
  <c r="Q32" i="14"/>
  <c r="AF32" i="14"/>
  <c r="AF96" i="3"/>
  <c r="Q96" i="3"/>
  <c r="AE96" i="3" s="1"/>
  <c r="AF34" i="15"/>
  <c r="Q34" i="15"/>
  <c r="AE34" i="15" s="1"/>
  <c r="AF140" i="12"/>
  <c r="Q140" i="12"/>
  <c r="AE140" i="12" s="1"/>
  <c r="Q433" i="12"/>
  <c r="AE433" i="12" s="1"/>
  <c r="AF433" i="12"/>
  <c r="AF57" i="12"/>
  <c r="Q57" i="12"/>
  <c r="AE57" i="12" s="1"/>
  <c r="Q330" i="12"/>
  <c r="AF330" i="12"/>
  <c r="Q67" i="15"/>
  <c r="AF67" i="15"/>
  <c r="AF106" i="12"/>
  <c r="Q106" i="12"/>
  <c r="AE106" i="12" s="1"/>
  <c r="Q65" i="3"/>
  <c r="AF65" i="3"/>
  <c r="Q443" i="12"/>
  <c r="AE443" i="12" s="1"/>
  <c r="AF443" i="12"/>
  <c r="Q462" i="12"/>
  <c r="AE462" i="12" s="1"/>
  <c r="AF462" i="12"/>
  <c r="AF170" i="12"/>
  <c r="Q170" i="12"/>
  <c r="AE170" i="12" s="1"/>
  <c r="Q78" i="3"/>
  <c r="AE78" i="3" s="1"/>
  <c r="AF78" i="3"/>
  <c r="AF65" i="12"/>
  <c r="Q65" i="12"/>
  <c r="AE65" i="12" s="1"/>
  <c r="AF99" i="3"/>
  <c r="Q99" i="3"/>
  <c r="AF9" i="16"/>
  <c r="Q9" i="16"/>
  <c r="AE9" i="16" s="1"/>
  <c r="Q76" i="12"/>
  <c r="AF76" i="12"/>
  <c r="Q51" i="15"/>
  <c r="AF51" i="15"/>
  <c r="AF11" i="12"/>
  <c r="Q11" i="12"/>
  <c r="AE11" i="12" s="1"/>
  <c r="AF425" i="12"/>
  <c r="Q425" i="12"/>
  <c r="AE425" i="12" s="1"/>
  <c r="AF356" i="12"/>
  <c r="Q356" i="12"/>
  <c r="AE356" i="12" s="1"/>
  <c r="Q32" i="3"/>
  <c r="AE32" i="3" s="1"/>
  <c r="AF32" i="3"/>
  <c r="Q31" i="15"/>
  <c r="AF31" i="15"/>
  <c r="Q430" i="12"/>
  <c r="AE430" i="12" s="1"/>
  <c r="AF430" i="12"/>
  <c r="Q459" i="12"/>
  <c r="AF459" i="12"/>
  <c r="AF475" i="12"/>
  <c r="Q475" i="12"/>
  <c r="AE475" i="12" s="1"/>
  <c r="AF408" i="12"/>
  <c r="Q408" i="12"/>
  <c r="AE408" i="12" s="1"/>
  <c r="Q220" i="12"/>
  <c r="AE220" i="12" s="1"/>
  <c r="AF220" i="12"/>
  <c r="Q36" i="13"/>
  <c r="AF36" i="13"/>
  <c r="AF16" i="13"/>
  <c r="Q16" i="13"/>
  <c r="AE16" i="13" s="1"/>
  <c r="AF104" i="3"/>
  <c r="Q104" i="3"/>
  <c r="AF47" i="3"/>
  <c r="Q47" i="3"/>
  <c r="AF28" i="12"/>
  <c r="Q28" i="12"/>
  <c r="AE28" i="12" s="1"/>
  <c r="AF23" i="3"/>
  <c r="Q23" i="3"/>
  <c r="AE23" i="3" s="1"/>
  <c r="Q39" i="15"/>
  <c r="AE39" i="15" s="1"/>
  <c r="AF39" i="15"/>
  <c r="AF40" i="12"/>
  <c r="Q40" i="12"/>
  <c r="AF78" i="15"/>
  <c r="Q78" i="15"/>
  <c r="AE78" i="15" s="1"/>
  <c r="Q58" i="15"/>
  <c r="AE58" i="15" s="1"/>
  <c r="AF58" i="15"/>
  <c r="Q21" i="13"/>
  <c r="AE21" i="13" s="1"/>
  <c r="AF21" i="13"/>
  <c r="Q285" i="12"/>
  <c r="AE285" i="12" s="1"/>
  <c r="AF285" i="12"/>
  <c r="AF71" i="12"/>
  <c r="Q71" i="12"/>
  <c r="AE71" i="12" s="1"/>
  <c r="Q9" i="13"/>
  <c r="AE9" i="13" s="1"/>
  <c r="AF9" i="13"/>
  <c r="AF273" i="12"/>
  <c r="Q273" i="12"/>
  <c r="Q14" i="12"/>
  <c r="AE14" i="12" s="1"/>
  <c r="AF14" i="12"/>
  <c r="AF36" i="3"/>
  <c r="Q36" i="3"/>
  <c r="AE36" i="3" s="1"/>
  <c r="Q474" i="12"/>
  <c r="AE474" i="12" s="1"/>
  <c r="AF474" i="12"/>
  <c r="AF368" i="12"/>
  <c r="Q368" i="12"/>
  <c r="AE368" i="12" s="1"/>
  <c r="AF458" i="12"/>
  <c r="Q458" i="12"/>
  <c r="AE458" i="12" s="1"/>
  <c r="AF382" i="12"/>
  <c r="Q382" i="12"/>
  <c r="AE382" i="12" s="1"/>
  <c r="Q19" i="16"/>
  <c r="AE19" i="16" s="1"/>
  <c r="AF19" i="16"/>
  <c r="Q75" i="15"/>
  <c r="AE75" i="15" s="1"/>
  <c r="AF75" i="15"/>
  <c r="Q332" i="12"/>
  <c r="AE332" i="12" s="1"/>
  <c r="AF332" i="12"/>
  <c r="Q208" i="12"/>
  <c r="AE208" i="12" s="1"/>
  <c r="AF208" i="12"/>
  <c r="Q11" i="3"/>
  <c r="AE11" i="3" s="1"/>
  <c r="AF11" i="3"/>
  <c r="AF15" i="3"/>
  <c r="Q15" i="3"/>
  <c r="AE15" i="3" s="1"/>
  <c r="AF46" i="3"/>
  <c r="Q46" i="3"/>
  <c r="AE46" i="3" s="1"/>
  <c r="AF286" i="12"/>
  <c r="Q286" i="12"/>
  <c r="AE286" i="12" s="1"/>
  <c r="AF328" i="12"/>
  <c r="Q328" i="12"/>
  <c r="AE328" i="12" s="1"/>
  <c r="AF88" i="15"/>
  <c r="Q88" i="15"/>
  <c r="AE88" i="15" s="1"/>
  <c r="Q291" i="12"/>
  <c r="AF291" i="12"/>
  <c r="Q249" i="12"/>
  <c r="AF249" i="12"/>
  <c r="Q371" i="12"/>
  <c r="AE371" i="12" s="1"/>
  <c r="AF371" i="12"/>
  <c r="AF142" i="12"/>
  <c r="Q142" i="12"/>
  <c r="AE142" i="12" s="1"/>
  <c r="Q53" i="3"/>
  <c r="AE53" i="3" s="1"/>
  <c r="AF53" i="3"/>
  <c r="Q81" i="12"/>
  <c r="AE81" i="12" s="1"/>
  <c r="AF81" i="12"/>
  <c r="AF25" i="15"/>
  <c r="Q25" i="15"/>
  <c r="AE25" i="15" s="1"/>
  <c r="AF144" i="12"/>
  <c r="Q144" i="12"/>
  <c r="Q21" i="15"/>
  <c r="AE21" i="15" s="1"/>
  <c r="AF21" i="15"/>
  <c r="Q16" i="16"/>
  <c r="AE16" i="16" s="1"/>
  <c r="AF16" i="16"/>
  <c r="Q97" i="12"/>
  <c r="AE97" i="12" s="1"/>
  <c r="AF97" i="12"/>
  <c r="AF82" i="12"/>
  <c r="Q82" i="12"/>
  <c r="AF319" i="12"/>
  <c r="Q319" i="12"/>
  <c r="AE319" i="12" s="1"/>
  <c r="Q7" i="13"/>
  <c r="AE7" i="13" s="1"/>
  <c r="AF7" i="13"/>
  <c r="AF437" i="12"/>
  <c r="Q437" i="12"/>
  <c r="AF91" i="15"/>
  <c r="Q91" i="15"/>
  <c r="Q384" i="12"/>
  <c r="AE384" i="12" s="1"/>
  <c r="AF384" i="12"/>
  <c r="Q76" i="15"/>
  <c r="AE76" i="15" s="1"/>
  <c r="AF76" i="15"/>
  <c r="Q379" i="12"/>
  <c r="AF379" i="12"/>
  <c r="AF95" i="12"/>
  <c r="Q95" i="12"/>
  <c r="AE95" i="12" s="1"/>
  <c r="Q92" i="12"/>
  <c r="AE92" i="12" s="1"/>
  <c r="AF92" i="12"/>
  <c r="Q234" i="12"/>
  <c r="AE234" i="12" s="1"/>
  <c r="AF234" i="12"/>
  <c r="Q414" i="12"/>
  <c r="AF414" i="12"/>
  <c r="Q29" i="12"/>
  <c r="AF29" i="12"/>
  <c r="AF72" i="12"/>
  <c r="Q72" i="12"/>
  <c r="AE72" i="12" s="1"/>
  <c r="AF24" i="3"/>
  <c r="Q24" i="3"/>
  <c r="AE24" i="3" s="1"/>
  <c r="AF486" i="12"/>
  <c r="Q486" i="12"/>
  <c r="AE486" i="12" s="1"/>
  <c r="AF24" i="15"/>
  <c r="Q24" i="15"/>
  <c r="AE24" i="15" s="1"/>
  <c r="Q252" i="12"/>
  <c r="AE252" i="12" s="1"/>
  <c r="AF252" i="12"/>
  <c r="Q105" i="12"/>
  <c r="AF105" i="12"/>
  <c r="Q102" i="12"/>
  <c r="AE102" i="12" s="1"/>
  <c r="AF102" i="12"/>
  <c r="Q153" i="12"/>
  <c r="AE153" i="12" s="1"/>
  <c r="AF153" i="12"/>
  <c r="Q274" i="12"/>
  <c r="AE274" i="12" s="1"/>
  <c r="AF274" i="12"/>
  <c r="AF28" i="15"/>
  <c r="Q28" i="15"/>
  <c r="AE28" i="15" s="1"/>
  <c r="AF179" i="12"/>
  <c r="Q179" i="12"/>
  <c r="AE179" i="12" s="1"/>
  <c r="AF266" i="12"/>
  <c r="Q266" i="12"/>
  <c r="AE266" i="12" s="1"/>
  <c r="Q491" i="12"/>
  <c r="AE491" i="12" s="1"/>
  <c r="AF491" i="12"/>
  <c r="AF466" i="12"/>
  <c r="Q466" i="12"/>
  <c r="AF52" i="12"/>
  <c r="Q52" i="12"/>
  <c r="Q268" i="12"/>
  <c r="AE268" i="12" s="1"/>
  <c r="AF268" i="12"/>
  <c r="Q292" i="12"/>
  <c r="AE292" i="12" s="1"/>
  <c r="AF292" i="12"/>
  <c r="AF12" i="15"/>
  <c r="Q12" i="15"/>
  <c r="AE12" i="15" s="1"/>
  <c r="AF288" i="12"/>
  <c r="Q288" i="12"/>
  <c r="Q26" i="14"/>
  <c r="AE26" i="14" s="1"/>
  <c r="AF26" i="14"/>
  <c r="Q17" i="16"/>
  <c r="AE17" i="16" s="1"/>
  <c r="AF17" i="16"/>
  <c r="AF75" i="3"/>
  <c r="Q75" i="3"/>
  <c r="AE75" i="3" s="1"/>
  <c r="Q21" i="12"/>
  <c r="AE21" i="12" s="1"/>
  <c r="AF21" i="12"/>
  <c r="AF17" i="12"/>
  <c r="Q17" i="12"/>
  <c r="AE17" i="12" s="1"/>
  <c r="Q23" i="12"/>
  <c r="AE23" i="12" s="1"/>
  <c r="AF23" i="12"/>
  <c r="Q163" i="12"/>
  <c r="AE163" i="12" s="1"/>
  <c r="AF163" i="12"/>
  <c r="AF405" i="12"/>
  <c r="Q405" i="12"/>
  <c r="AE405" i="12" s="1"/>
  <c r="Q54" i="15"/>
  <c r="AE54" i="15" s="1"/>
  <c r="AF54" i="15"/>
  <c r="Q487" i="12"/>
  <c r="AE487" i="12" s="1"/>
  <c r="AF487" i="12"/>
  <c r="AF50" i="3"/>
  <c r="Q50" i="3"/>
  <c r="AE50" i="3" s="1"/>
  <c r="Q295" i="12"/>
  <c r="AE295" i="12" s="1"/>
  <c r="AF295" i="12"/>
  <c r="Q21" i="14"/>
  <c r="AF21" i="14"/>
  <c r="AF83" i="12"/>
  <c r="Q83" i="12"/>
  <c r="AE83" i="12" s="1"/>
  <c r="Q28" i="14"/>
  <c r="AE28" i="14" s="1"/>
  <c r="AF28" i="14"/>
  <c r="Q254" i="12"/>
  <c r="AE254" i="12" s="1"/>
  <c r="AF254" i="12"/>
  <c r="AF496" i="12"/>
  <c r="Q496" i="12"/>
  <c r="AE496" i="12" s="1"/>
  <c r="Q129" i="12"/>
  <c r="AE129" i="12" s="1"/>
  <c r="AF129" i="12"/>
  <c r="AF360" i="12"/>
  <c r="Q360" i="12"/>
  <c r="AE360" i="12" s="1"/>
  <c r="AF43" i="12"/>
  <c r="Q43" i="12"/>
  <c r="AE43" i="12" s="1"/>
  <c r="AF365" i="12"/>
  <c r="Q365" i="12"/>
  <c r="AE365" i="12" s="1"/>
  <c r="AF60" i="15"/>
  <c r="Q60" i="15"/>
  <c r="AE60" i="15" s="1"/>
  <c r="AF49" i="15"/>
  <c r="Q49" i="15"/>
  <c r="AF14" i="14"/>
  <c r="Q14" i="14"/>
  <c r="AE14" i="14" s="1"/>
  <c r="Q497" i="12"/>
  <c r="AE497" i="12" s="1"/>
  <c r="AF497" i="12"/>
  <c r="AF460" i="12"/>
  <c r="Q460" i="12"/>
  <c r="AE460" i="12" s="1"/>
  <c r="Q455" i="12"/>
  <c r="AE455" i="12" s="1"/>
  <c r="AF455" i="12"/>
  <c r="Q89" i="3"/>
  <c r="AE89" i="3" s="1"/>
  <c r="AF89" i="3"/>
  <c r="Q8" i="16"/>
  <c r="AE8" i="16" s="1"/>
  <c r="AF8" i="16"/>
  <c r="AF69" i="12"/>
  <c r="Q69" i="12"/>
  <c r="AE69" i="12" s="1"/>
  <c r="AF229" i="12"/>
  <c r="Q229" i="12"/>
  <c r="AE229" i="12" s="1"/>
  <c r="AF157" i="12"/>
  <c r="Q157" i="12"/>
  <c r="AE157" i="12" s="1"/>
  <c r="AF174" i="12"/>
  <c r="Q174" i="12"/>
  <c r="AE174" i="12" s="1"/>
  <c r="AF222" i="12"/>
  <c r="Q222" i="12"/>
  <c r="AE222" i="12" s="1"/>
  <c r="Q51" i="3"/>
  <c r="AE51" i="3" s="1"/>
  <c r="AF51" i="3"/>
  <c r="AF192" i="12"/>
  <c r="Q192" i="12"/>
  <c r="AF82" i="15"/>
  <c r="Q82" i="15"/>
  <c r="AE82" i="15" s="1"/>
  <c r="AF30" i="13"/>
  <c r="Q30" i="13"/>
  <c r="AE30" i="13" s="1"/>
  <c r="AF52" i="15"/>
  <c r="Q52" i="15"/>
  <c r="AE52" i="15" s="1"/>
  <c r="AF380" i="12"/>
  <c r="Q380" i="12"/>
  <c r="AE380" i="12" s="1"/>
  <c r="AF489" i="12"/>
  <c r="Q489" i="12"/>
  <c r="AE489" i="12" s="1"/>
  <c r="Q80" i="15"/>
  <c r="AE80" i="15" s="1"/>
  <c r="AF80" i="15"/>
  <c r="AF397" i="12"/>
  <c r="Q397" i="12"/>
  <c r="AE397" i="12" s="1"/>
  <c r="AF246" i="12"/>
  <c r="Q246" i="12"/>
  <c r="AE246" i="12" s="1"/>
  <c r="AE69" i="15" l="1"/>
  <c r="AE21" i="14"/>
  <c r="B116" i="7"/>
  <c r="D116" i="7" s="1"/>
  <c r="B146" i="7"/>
  <c r="D146" i="7" s="1"/>
  <c r="B145" i="7"/>
  <c r="D145" i="7" s="1"/>
  <c r="B144" i="7"/>
  <c r="D144" i="7" s="1"/>
  <c r="B99" i="7"/>
  <c r="D99" i="7" s="1"/>
  <c r="B124" i="7"/>
  <c r="D124" i="7" s="1"/>
  <c r="B138" i="7"/>
  <c r="D138" i="7" s="1"/>
  <c r="B109" i="7"/>
  <c r="D109" i="7" s="1"/>
  <c r="B132" i="7"/>
  <c r="D132" i="7" s="1"/>
  <c r="B134" i="7"/>
  <c r="D134" i="7" s="1"/>
  <c r="B128" i="7"/>
  <c r="D128" i="7" s="1"/>
  <c r="B118" i="7"/>
  <c r="D118" i="7" s="1"/>
  <c r="B90" i="7"/>
  <c r="D90" i="7" s="1"/>
  <c r="B108" i="7"/>
  <c r="D108" i="7" s="1"/>
  <c r="B106" i="7"/>
  <c r="D106" i="7" s="1"/>
  <c r="B117" i="7"/>
  <c r="D117" i="7" s="1"/>
  <c r="B133" i="7"/>
  <c r="D133" i="7" s="1"/>
  <c r="B136" i="7"/>
  <c r="D136" i="7" s="1"/>
  <c r="B104" i="7"/>
  <c r="D104" i="7" s="1"/>
  <c r="B115" i="7"/>
  <c r="D115" i="7" s="1"/>
  <c r="B166" i="7"/>
  <c r="D166" i="7" s="1"/>
  <c r="B102" i="7"/>
  <c r="D102" i="7" s="1"/>
  <c r="B107" i="7"/>
  <c r="D107" i="7" s="1"/>
  <c r="B112" i="7"/>
  <c r="D112" i="7" s="1"/>
  <c r="B103" i="7"/>
  <c r="D103" i="7" s="1"/>
  <c r="B163" i="7"/>
  <c r="D163" i="7" s="1"/>
  <c r="B113" i="7"/>
  <c r="D113" i="7" s="1"/>
  <c r="B139" i="7"/>
  <c r="D139" i="7" s="1"/>
  <c r="B162" i="7"/>
  <c r="D162" i="7" s="1"/>
  <c r="B85" i="7"/>
  <c r="D85" i="7" s="1"/>
  <c r="B130" i="7"/>
  <c r="D130" i="7" s="1"/>
  <c r="B131" i="7"/>
  <c r="D131" i="7" s="1"/>
  <c r="B91" i="7"/>
  <c r="D91" i="7" s="1"/>
  <c r="B119" i="7"/>
  <c r="D119" i="7" s="1"/>
  <c r="B152" i="7"/>
  <c r="D152" i="7" s="1"/>
  <c r="B141" i="7"/>
  <c r="D141" i="7" s="1"/>
  <c r="B154" i="7"/>
  <c r="D154" i="7" s="1"/>
  <c r="B123" i="7"/>
  <c r="D123" i="7" s="1"/>
  <c r="B129" i="7"/>
  <c r="D129" i="7" s="1"/>
  <c r="B105" i="7"/>
  <c r="D105" i="7" s="1"/>
  <c r="B114" i="7"/>
  <c r="D114" i="7" s="1"/>
  <c r="B101" i="7"/>
  <c r="D101" i="7" s="1"/>
  <c r="B110" i="7"/>
  <c r="D110" i="7" s="1"/>
  <c r="B111" i="7"/>
  <c r="D111" i="7" s="1"/>
  <c r="B122" i="7"/>
  <c r="D122" i="7" s="1"/>
  <c r="B147" i="7"/>
  <c r="D147" i="7" s="1"/>
  <c r="B140" i="7"/>
  <c r="D140" i="7" s="1"/>
  <c r="B177" i="7"/>
  <c r="D177" i="7" s="1"/>
  <c r="B174" i="7"/>
  <c r="D174" i="7" s="1"/>
  <c r="B135" i="7"/>
  <c r="D135" i="7" s="1"/>
  <c r="B126" i="7"/>
  <c r="D126" i="7" s="1"/>
  <c r="B149" i="7"/>
  <c r="D149" i="7" s="1"/>
  <c r="B137" i="7"/>
  <c r="D137" i="7" s="1"/>
  <c r="B100" i="7"/>
  <c r="D100" i="7" s="1"/>
  <c r="B155" i="7"/>
  <c r="D155" i="7" s="1"/>
  <c r="B143" i="7"/>
  <c r="D143" i="7" s="1"/>
  <c r="B86" i="7"/>
  <c r="D86" i="7" s="1"/>
  <c r="B125" i="7"/>
  <c r="D125" i="7" s="1"/>
  <c r="B127" i="7"/>
  <c r="D127" i="7" s="1"/>
  <c r="B89" i="7"/>
  <c r="D89" i="7" s="1"/>
  <c r="B176" i="7"/>
  <c r="D176" i="7" s="1"/>
  <c r="B169" i="7"/>
  <c r="D169" i="7" s="1"/>
  <c r="B165" i="7"/>
  <c r="D165" i="7" s="1"/>
  <c r="B84" i="7"/>
  <c r="D84" i="7" s="1"/>
  <c r="B170" i="7"/>
  <c r="D170" i="7" s="1"/>
  <c r="B160" i="7"/>
  <c r="D160" i="7" s="1"/>
  <c r="B88" i="7"/>
  <c r="D88" i="7" s="1"/>
  <c r="B98" i="7"/>
  <c r="D98" i="7" s="1"/>
  <c r="B94" i="7"/>
  <c r="D94" i="7" s="1"/>
  <c r="B175" i="7"/>
  <c r="D175" i="7" s="1"/>
  <c r="B96" i="7"/>
  <c r="D96" i="7" s="1"/>
  <c r="B93" i="7"/>
  <c r="D93" i="7" s="1"/>
  <c r="B173" i="7"/>
  <c r="D173" i="7" s="1"/>
  <c r="B164" i="7"/>
  <c r="D164" i="7" s="1"/>
  <c r="B157" i="7"/>
  <c r="D157" i="7" s="1"/>
  <c r="B171" i="7"/>
  <c r="D171" i="7" s="1"/>
  <c r="B167" i="7"/>
  <c r="D167" i="7" s="1"/>
  <c r="B92" i="7"/>
  <c r="D92" i="7" s="1"/>
  <c r="B142" i="7"/>
  <c r="D142" i="7" s="1"/>
  <c r="B148" i="7"/>
  <c r="D148" i="7" s="1"/>
  <c r="B153" i="7"/>
  <c r="D153" i="7" s="1"/>
  <c r="B87" i="7"/>
  <c r="D87" i="7" s="1"/>
  <c r="B156" i="7"/>
  <c r="D156" i="7" s="1"/>
  <c r="B161" i="7"/>
  <c r="D161" i="7" s="1"/>
  <c r="B151" i="7"/>
  <c r="D151" i="7" s="1"/>
  <c r="B168" i="7"/>
  <c r="D168" i="7" s="1"/>
  <c r="B172" i="7"/>
  <c r="D172" i="7" s="1"/>
  <c r="B95" i="7"/>
  <c r="D95" i="7" s="1"/>
  <c r="B150" i="7"/>
  <c r="D150" i="7" s="1"/>
  <c r="B97" i="7"/>
  <c r="D97" i="7" s="1"/>
  <c r="AE53" i="12"/>
  <c r="AE49" i="15"/>
  <c r="AE91" i="15"/>
  <c r="AE30" i="14"/>
  <c r="AE41" i="12"/>
  <c r="AE26" i="16"/>
  <c r="AE23" i="13"/>
  <c r="AE25" i="13"/>
  <c r="AE27" i="15"/>
  <c r="AE97" i="15"/>
  <c r="AE23" i="14"/>
  <c r="AE10" i="13"/>
  <c r="AE82" i="12"/>
  <c r="AE17" i="14"/>
  <c r="I7" i="7"/>
  <c r="AE25" i="14"/>
  <c r="AE10" i="15"/>
  <c r="AE54" i="12"/>
  <c r="AE138" i="12"/>
  <c r="AE40" i="15"/>
  <c r="AE32" i="14"/>
  <c r="AE10" i="14"/>
  <c r="AE16" i="14"/>
  <c r="AE398" i="12"/>
  <c r="AE29" i="12"/>
  <c r="AE31" i="15"/>
  <c r="AE33" i="15"/>
  <c r="AE44" i="12"/>
  <c r="AE13" i="12"/>
  <c r="AE15" i="14"/>
  <c r="AE11" i="16"/>
  <c r="AE278" i="12"/>
  <c r="AE159" i="12"/>
  <c r="AE87" i="12"/>
  <c r="AE38" i="14"/>
  <c r="AE318" i="12"/>
  <c r="AE288" i="12"/>
  <c r="AE224" i="12"/>
  <c r="AE298" i="12"/>
  <c r="AE52" i="12"/>
  <c r="AE32" i="12"/>
  <c r="AE218" i="12"/>
  <c r="AE78" i="12"/>
  <c r="AE67" i="15"/>
  <c r="AE216" i="12"/>
  <c r="AE445" i="12"/>
  <c r="AE77" i="3"/>
  <c r="AE94" i="3"/>
  <c r="I14" i="7"/>
  <c r="I10" i="7"/>
  <c r="AE51" i="15"/>
  <c r="AE337" i="12"/>
  <c r="I8" i="7"/>
  <c r="AE104" i="12"/>
  <c r="AE67" i="3"/>
  <c r="AE45" i="12"/>
  <c r="AE33" i="12"/>
  <c r="AE87" i="3"/>
  <c r="AE79" i="12"/>
  <c r="AE12" i="3"/>
  <c r="AE79" i="3"/>
  <c r="AE40" i="12"/>
  <c r="AE189" i="12"/>
  <c r="AE172" i="12"/>
  <c r="AE83" i="3"/>
  <c r="AE105" i="12"/>
  <c r="AE414" i="12"/>
  <c r="I9" i="7"/>
  <c r="AE36" i="13"/>
  <c r="AE66" i="3"/>
  <c r="AE106" i="3"/>
  <c r="AE353" i="12"/>
  <c r="AE38" i="12"/>
  <c r="AE30" i="3"/>
  <c r="AE309" i="12"/>
  <c r="AE43" i="3"/>
  <c r="AE395" i="12"/>
  <c r="AE394" i="12"/>
  <c r="AE391" i="12"/>
  <c r="AE110" i="12"/>
  <c r="AE178" i="12"/>
  <c r="AE329" i="12"/>
  <c r="AE160" i="12"/>
  <c r="B199" i="7"/>
  <c r="D199" i="7" s="1"/>
  <c r="AE478" i="12"/>
  <c r="AE302" i="12"/>
  <c r="AE393" i="12"/>
  <c r="AE144" i="12"/>
  <c r="AE115" i="12"/>
  <c r="AE316" i="12"/>
  <c r="AE76" i="12"/>
  <c r="AE326" i="12"/>
  <c r="AE267" i="12"/>
  <c r="AE379" i="12"/>
  <c r="AE69" i="3"/>
  <c r="AE325" i="12"/>
  <c r="AE195" i="12"/>
  <c r="AE291" i="12"/>
  <c r="AE8" i="12"/>
  <c r="AE466" i="12"/>
  <c r="AE64" i="15"/>
  <c r="AE215" i="12"/>
  <c r="AE435" i="12"/>
  <c r="AE42" i="15"/>
  <c r="AE65" i="3"/>
  <c r="AE48" i="3"/>
  <c r="AE290" i="12"/>
  <c r="AE15" i="16"/>
  <c r="B211" i="7"/>
  <c r="D211" i="7" s="1"/>
  <c r="B209" i="7"/>
  <c r="D209" i="7" s="1"/>
  <c r="AE8" i="15"/>
  <c r="AE203" i="12"/>
  <c r="B229" i="7"/>
  <c r="D229" i="7" s="1"/>
  <c r="AE276" i="12"/>
  <c r="AE7" i="12"/>
  <c r="B202" i="7"/>
  <c r="D202" i="7" s="1"/>
  <c r="AE231" i="12"/>
  <c r="AE450" i="12"/>
  <c r="AE348" i="12"/>
  <c r="AE312" i="12"/>
  <c r="AE103" i="3"/>
  <c r="AE68" i="3"/>
  <c r="AE20" i="12"/>
  <c r="AE104" i="3"/>
  <c r="AE16" i="3"/>
  <c r="AE59" i="12"/>
  <c r="AE297" i="12"/>
  <c r="AE71" i="3"/>
  <c r="AE98" i="3"/>
  <c r="AE91" i="3"/>
  <c r="AE86" i="3"/>
  <c r="B9" i="7"/>
  <c r="D9" i="7" s="1"/>
  <c r="AE99" i="3"/>
  <c r="AE17" i="15"/>
  <c r="AE162" i="12"/>
  <c r="B234" i="7"/>
  <c r="D234" i="7" s="1"/>
  <c r="B225" i="7"/>
  <c r="D225" i="7" s="1"/>
  <c r="AE37" i="12"/>
  <c r="B233" i="7"/>
  <c r="D233" i="7" s="1"/>
  <c r="AE250" i="12"/>
  <c r="AE296" i="12"/>
  <c r="I5" i="7"/>
  <c r="B207" i="7"/>
  <c r="D207" i="7" s="1"/>
  <c r="B15" i="7"/>
  <c r="D15" i="7" s="1"/>
  <c r="AE168" i="12"/>
  <c r="B230" i="7"/>
  <c r="D230" i="7" s="1"/>
  <c r="AE426" i="12"/>
  <c r="B204" i="7"/>
  <c r="D204" i="7" s="1"/>
  <c r="AE126" i="12"/>
  <c r="B206" i="7"/>
  <c r="D206" i="7" s="1"/>
  <c r="AE47" i="3"/>
  <c r="AE306" i="12"/>
  <c r="B232" i="7"/>
  <c r="D232" i="7" s="1"/>
  <c r="AE243" i="12"/>
  <c r="AE136" i="12"/>
  <c r="AE28" i="3"/>
  <c r="AE134" i="12"/>
  <c r="B226" i="7"/>
  <c r="D226" i="7" s="1"/>
  <c r="B228" i="7"/>
  <c r="D228" i="7" s="1"/>
  <c r="B208" i="7"/>
  <c r="D208" i="7" s="1"/>
  <c r="B13" i="7"/>
  <c r="D13" i="7" s="1"/>
  <c r="B217" i="7"/>
  <c r="D217" i="7" s="1"/>
  <c r="B213" i="7"/>
  <c r="D213" i="7" s="1"/>
  <c r="AE92" i="3"/>
  <c r="B222" i="7"/>
  <c r="D222" i="7" s="1"/>
  <c r="B210" i="7"/>
  <c r="D210" i="7" s="1"/>
  <c r="B219" i="7"/>
  <c r="D219" i="7" s="1"/>
  <c r="AE273" i="12"/>
  <c r="B16" i="7"/>
  <c r="D16" i="7" s="1"/>
  <c r="B223" i="7"/>
  <c r="D223" i="7" s="1"/>
  <c r="B216" i="7"/>
  <c r="D216" i="7" s="1"/>
  <c r="B227" i="7"/>
  <c r="D227" i="7" s="1"/>
  <c r="AE459" i="12"/>
  <c r="AE473" i="12"/>
  <c r="B203" i="7"/>
  <c r="D203" i="7" s="1"/>
  <c r="AE192" i="12"/>
  <c r="B20" i="7"/>
  <c r="D20" i="7" s="1"/>
  <c r="B220" i="7"/>
  <c r="D220" i="7" s="1"/>
  <c r="B221" i="7"/>
  <c r="D221" i="7" s="1"/>
  <c r="AE400" i="12"/>
  <c r="AE482" i="12"/>
  <c r="I12" i="7"/>
  <c r="I6" i="7"/>
  <c r="B6" i="7"/>
  <c r="D6" i="7" s="1"/>
  <c r="B215" i="7"/>
  <c r="D215" i="7" s="1"/>
  <c r="AE339" i="12"/>
  <c r="B212" i="7"/>
  <c r="D212" i="7" s="1"/>
  <c r="B214" i="7"/>
  <c r="D214" i="7" s="1"/>
  <c r="AE437" i="12"/>
  <c r="AE249" i="12"/>
  <c r="B8" i="7"/>
  <c r="D8" i="7" s="1"/>
  <c r="B19" i="7"/>
  <c r="D19" i="7" s="1"/>
  <c r="B14" i="7"/>
  <c r="D14" i="7" s="1"/>
  <c r="B200" i="7"/>
  <c r="B205" i="7"/>
  <c r="B12" i="7"/>
  <c r="D12" i="7" s="1"/>
  <c r="B22" i="7"/>
  <c r="D22" i="7" s="1"/>
  <c r="AE308" i="12"/>
  <c r="B5" i="7"/>
  <c r="AE117" i="12"/>
  <c r="B7" i="7"/>
  <c r="D7" i="7" s="1"/>
  <c r="B231" i="7"/>
  <c r="D231" i="7" s="1"/>
  <c r="B10" i="7"/>
  <c r="D10" i="7" s="1"/>
  <c r="B18" i="7"/>
  <c r="D18" i="7" s="1"/>
  <c r="B224" i="7"/>
  <c r="B201" i="7"/>
  <c r="D201" i="7" s="1"/>
  <c r="AE330" i="12"/>
  <c r="B21" i="7"/>
  <c r="B11" i="7"/>
  <c r="D11" i="7" s="1"/>
  <c r="AE237" i="12"/>
  <c r="B17" i="7"/>
  <c r="D17" i="7" s="1"/>
  <c r="AE390" i="12"/>
  <c r="AE287" i="12"/>
  <c r="B74" i="7"/>
  <c r="D74" i="7" s="1"/>
  <c r="B73" i="7"/>
  <c r="D73" i="7" s="1"/>
  <c r="B70" i="7"/>
  <c r="D70" i="7" s="1"/>
  <c r="B71" i="7"/>
  <c r="D71" i="7" s="1"/>
  <c r="B68" i="7"/>
  <c r="D68" i="7" s="1"/>
  <c r="B69" i="7"/>
  <c r="D69" i="7" s="1"/>
  <c r="B76" i="7"/>
  <c r="D76" i="7" s="1"/>
  <c r="B67" i="7"/>
  <c r="D67" i="7" s="1"/>
  <c r="B77" i="7"/>
  <c r="D77" i="7" s="1"/>
  <c r="B64" i="7"/>
  <c r="D64" i="7" s="1"/>
  <c r="B72" i="7"/>
  <c r="D72" i="7" s="1"/>
  <c r="B80" i="7"/>
  <c r="D80" i="7" s="1"/>
  <c r="B66" i="7"/>
  <c r="D66" i="7" s="1"/>
  <c r="B65" i="7"/>
  <c r="D65" i="7" s="1"/>
  <c r="B63" i="7"/>
  <c r="D63" i="7" s="1"/>
  <c r="B78" i="7"/>
  <c r="D78" i="7" s="1"/>
  <c r="B75" i="7"/>
  <c r="D75" i="7" s="1"/>
  <c r="B79" i="7"/>
  <c r="D79" i="7" s="1"/>
  <c r="C130" i="7" l="1"/>
  <c r="C96" i="7"/>
  <c r="C133" i="7"/>
  <c r="C139" i="7"/>
  <c r="C189" i="7"/>
  <c r="C180" i="7"/>
  <c r="C128" i="7"/>
  <c r="C87" i="7"/>
  <c r="C160" i="7"/>
  <c r="C171" i="7"/>
  <c r="C91" i="7"/>
  <c r="C152" i="7"/>
  <c r="C146" i="7"/>
  <c r="C102" i="7"/>
  <c r="C125" i="7"/>
  <c r="C143" i="7"/>
  <c r="C134" i="7"/>
  <c r="C135" i="7"/>
  <c r="C151" i="7"/>
  <c r="C173" i="7"/>
  <c r="C111" i="7"/>
  <c r="C90" i="7"/>
  <c r="C127" i="7"/>
  <c r="C140" i="7"/>
  <c r="C194" i="7"/>
  <c r="C136" i="7"/>
  <c r="C181" i="7"/>
  <c r="C154" i="7"/>
  <c r="C89" i="7"/>
  <c r="C131" i="7"/>
  <c r="C188" i="7"/>
  <c r="C144" i="7"/>
  <c r="C168" i="7"/>
  <c r="C155" i="7"/>
  <c r="C99" i="7"/>
  <c r="C110" i="7"/>
  <c r="C190" i="7"/>
  <c r="C114" i="7"/>
  <c r="C95" i="7"/>
  <c r="C98" i="7"/>
  <c r="C106" i="7"/>
  <c r="C147" i="7"/>
  <c r="C166" i="7"/>
  <c r="C93" i="7"/>
  <c r="C112" i="7"/>
  <c r="C118" i="7"/>
  <c r="C109" i="7"/>
  <c r="C137" i="7"/>
  <c r="C162" i="7"/>
  <c r="C187" i="7"/>
  <c r="C172" i="7"/>
  <c r="C141" i="7"/>
  <c r="C175" i="7"/>
  <c r="C179" i="7"/>
  <c r="C161" i="7"/>
  <c r="C119" i="7"/>
  <c r="C164" i="7"/>
  <c r="C177" i="7"/>
  <c r="C86" i="7"/>
  <c r="C84" i="7"/>
  <c r="C156" i="7"/>
  <c r="C101" i="7"/>
  <c r="C145" i="7"/>
  <c r="C178" i="7"/>
  <c r="C163" i="7"/>
  <c r="C138" i="7"/>
  <c r="C153" i="7"/>
  <c r="C104" i="7"/>
  <c r="C94" i="7"/>
  <c r="C157" i="7"/>
  <c r="C126" i="7"/>
  <c r="C191" i="7"/>
  <c r="C88" i="7"/>
  <c r="C132" i="7"/>
  <c r="C100" i="7"/>
  <c r="C183" i="7"/>
  <c r="C105" i="7"/>
  <c r="C176" i="7"/>
  <c r="C193" i="7"/>
  <c r="C167" i="7"/>
  <c r="C92" i="7"/>
  <c r="C184" i="7"/>
  <c r="C115" i="7"/>
  <c r="C108" i="7"/>
  <c r="C149" i="7"/>
  <c r="C129" i="7"/>
  <c r="C117" i="7"/>
  <c r="C124" i="7"/>
  <c r="C150" i="7"/>
  <c r="C186" i="7"/>
  <c r="C174" i="7"/>
  <c r="C165" i="7"/>
  <c r="C142" i="7"/>
  <c r="C113" i="7"/>
  <c r="C185" i="7"/>
  <c r="C116" i="7"/>
  <c r="C107" i="7"/>
  <c r="C122" i="7"/>
  <c r="C103" i="7"/>
  <c r="C85" i="7"/>
  <c r="C192" i="7"/>
  <c r="C97" i="7"/>
  <c r="C169" i="7"/>
  <c r="C148" i="7"/>
  <c r="C182" i="7"/>
  <c r="C123" i="7"/>
  <c r="C195" i="7"/>
  <c r="C170" i="7"/>
  <c r="C218" i="7"/>
  <c r="B45" i="7"/>
  <c r="D45" i="7" s="1"/>
  <c r="B52" i="7"/>
  <c r="D52" i="7" s="1"/>
  <c r="C223" i="7"/>
  <c r="C230" i="7"/>
  <c r="C228" i="7"/>
  <c r="C207" i="7"/>
  <c r="C229" i="7"/>
  <c r="C10" i="7"/>
  <c r="B49" i="7"/>
  <c r="D49" i="7" s="1"/>
  <c r="B62" i="7"/>
  <c r="D62" i="7" s="1"/>
  <c r="C30" i="7"/>
  <c r="D200" i="7"/>
  <c r="C206" i="7"/>
  <c r="B55" i="7"/>
  <c r="D55" i="7" s="1"/>
  <c r="C12" i="7"/>
  <c r="C38" i="7"/>
  <c r="C28" i="7"/>
  <c r="C199" i="7"/>
  <c r="B60" i="7"/>
  <c r="D60" i="7" s="1"/>
  <c r="C201" i="7"/>
  <c r="B57" i="7"/>
  <c r="D57" i="7" s="1"/>
  <c r="D5" i="7"/>
  <c r="C26" i="7"/>
  <c r="C31" i="7"/>
  <c r="C24" i="7"/>
  <c r="C7" i="7"/>
  <c r="C212" i="7"/>
  <c r="B47" i="7"/>
  <c r="C215" i="7"/>
  <c r="C25" i="7"/>
  <c r="C40" i="7"/>
  <c r="C232" i="7"/>
  <c r="C222" i="7"/>
  <c r="B58" i="7"/>
  <c r="D58" i="7" s="1"/>
  <c r="C21" i="7"/>
  <c r="D21" i="7"/>
  <c r="B56" i="7"/>
  <c r="D56" i="7" s="1"/>
  <c r="D224" i="7"/>
  <c r="C224" i="7"/>
  <c r="C227" i="7"/>
  <c r="B48" i="7"/>
  <c r="D48" i="7" s="1"/>
  <c r="C15" i="7"/>
  <c r="C220" i="7"/>
  <c r="C19" i="7"/>
  <c r="C17" i="7"/>
  <c r="C214" i="7"/>
  <c r="C37" i="7"/>
  <c r="C213" i="7"/>
  <c r="C29" i="7"/>
  <c r="C202" i="7"/>
  <c r="C210" i="7"/>
  <c r="C8" i="7"/>
  <c r="C231" i="7"/>
  <c r="B51" i="7"/>
  <c r="D51" i="7" s="1"/>
  <c r="C39" i="7"/>
  <c r="B61" i="7"/>
  <c r="D61" i="7" s="1"/>
  <c r="C35" i="7"/>
  <c r="C203" i="7"/>
  <c r="D205" i="7"/>
  <c r="C205" i="7"/>
  <c r="C217" i="7"/>
  <c r="C211" i="7"/>
  <c r="C20" i="7"/>
  <c r="C32" i="7"/>
  <c r="C208" i="7"/>
  <c r="C5" i="7"/>
  <c r="C226" i="7"/>
  <c r="C221" i="7"/>
  <c r="C34" i="7"/>
  <c r="C200" i="7"/>
  <c r="C22" i="7"/>
  <c r="C33" i="7"/>
  <c r="C219" i="7"/>
  <c r="C11" i="7"/>
  <c r="C6" i="7"/>
  <c r="C216" i="7"/>
  <c r="C9" i="7"/>
  <c r="C234" i="7"/>
  <c r="C23" i="7"/>
  <c r="B50" i="7"/>
  <c r="D50" i="7" s="1"/>
  <c r="B59" i="7"/>
  <c r="D59" i="7" s="1"/>
  <c r="B46" i="7"/>
  <c r="D46" i="7" s="1"/>
  <c r="C36" i="7"/>
  <c r="B53" i="7"/>
  <c r="D53" i="7" s="1"/>
  <c r="C14" i="7"/>
  <c r="C16" i="7"/>
  <c r="C225" i="7"/>
  <c r="C233" i="7"/>
  <c r="C13" i="7"/>
  <c r="C204" i="7"/>
  <c r="C27" i="7"/>
  <c r="C209" i="7"/>
  <c r="C18" i="7"/>
  <c r="B54" i="7"/>
  <c r="F141" i="7" l="1"/>
  <c r="F85" i="7"/>
  <c r="F134" i="7"/>
  <c r="F166" i="7"/>
  <c r="F96" i="7"/>
  <c r="F189" i="7"/>
  <c r="F165" i="7"/>
  <c r="F181" i="7"/>
  <c r="F112" i="7"/>
  <c r="F124" i="7"/>
  <c r="F183" i="7"/>
  <c r="F169" i="7"/>
  <c r="F170" i="7"/>
  <c r="F129" i="7"/>
  <c r="F192" i="7"/>
  <c r="F176" i="7"/>
  <c r="F92" i="7"/>
  <c r="F162" i="7"/>
  <c r="F84" i="7"/>
  <c r="F87" i="7"/>
  <c r="F187" i="7"/>
  <c r="F146" i="7"/>
  <c r="F88" i="7"/>
  <c r="F195" i="7"/>
  <c r="F191" i="7"/>
  <c r="F161" i="7"/>
  <c r="F126" i="7"/>
  <c r="F130" i="7"/>
  <c r="F190" i="7"/>
  <c r="F140" i="7"/>
  <c r="F178" i="7"/>
  <c r="F108" i="7"/>
  <c r="F102" i="7"/>
  <c r="F104" i="7"/>
  <c r="F157" i="7"/>
  <c r="F127" i="7"/>
  <c r="F194" i="7"/>
  <c r="F100" i="7"/>
  <c r="F136" i="7"/>
  <c r="F182" i="7"/>
  <c r="F145" i="7"/>
  <c r="F135" i="7"/>
  <c r="F117" i="7"/>
  <c r="F90" i="7"/>
  <c r="F95" i="7"/>
  <c r="F148" i="7"/>
  <c r="F133" i="7"/>
  <c r="F118" i="7"/>
  <c r="F138" i="7"/>
  <c r="F114" i="7"/>
  <c r="F151" i="7"/>
  <c r="F173" i="7"/>
  <c r="F155" i="7"/>
  <c r="F98" i="7"/>
  <c r="F111" i="7"/>
  <c r="F144" i="7"/>
  <c r="F132" i="7"/>
  <c r="F152" i="7"/>
  <c r="F123" i="7"/>
  <c r="F177" i="7"/>
  <c r="F175" i="7"/>
  <c r="F110" i="7"/>
  <c r="F109" i="7"/>
  <c r="F142" i="7"/>
  <c r="F153" i="7"/>
  <c r="F160" i="7"/>
  <c r="F156" i="7"/>
  <c r="F185" i="7"/>
  <c r="F94" i="7"/>
  <c r="F188" i="7"/>
  <c r="F154" i="7"/>
  <c r="F106" i="7"/>
  <c r="F91" i="7"/>
  <c r="F163" i="7"/>
  <c r="F125" i="7"/>
  <c r="F172" i="7"/>
  <c r="F128" i="7"/>
  <c r="F89" i="7"/>
  <c r="F107" i="7"/>
  <c r="F186" i="7"/>
  <c r="F174" i="7"/>
  <c r="F180" i="7"/>
  <c r="F147" i="7"/>
  <c r="F193" i="7"/>
  <c r="F184" i="7"/>
  <c r="F149" i="7"/>
  <c r="F116" i="7"/>
  <c r="F115" i="7"/>
  <c r="F171" i="7"/>
  <c r="F105" i="7"/>
  <c r="F93" i="7"/>
  <c r="F137" i="7"/>
  <c r="F103" i="7"/>
  <c r="F139" i="7"/>
  <c r="F167" i="7"/>
  <c r="F179" i="7"/>
  <c r="F168" i="7"/>
  <c r="F150" i="7"/>
  <c r="F164" i="7"/>
  <c r="F122" i="7"/>
  <c r="F113" i="7"/>
  <c r="F86" i="7"/>
  <c r="F99" i="7"/>
  <c r="F143" i="7"/>
  <c r="F101" i="7"/>
  <c r="F97" i="7"/>
  <c r="F131" i="7"/>
  <c r="F119" i="7"/>
  <c r="F17" i="7"/>
  <c r="F200" i="7"/>
  <c r="F33" i="7"/>
  <c r="F221" i="7"/>
  <c r="F29" i="7"/>
  <c r="F222" i="7"/>
  <c r="F19" i="7"/>
  <c r="F31" i="7"/>
  <c r="F213" i="7"/>
  <c r="F218" i="7"/>
  <c r="D47" i="7"/>
  <c r="C47" i="7"/>
  <c r="F14" i="7"/>
  <c r="F217" i="7"/>
  <c r="F205" i="7"/>
  <c r="F233" i="7"/>
  <c r="F209" i="7"/>
  <c r="C49" i="7"/>
  <c r="F18" i="7"/>
  <c r="F10" i="7"/>
  <c r="F8" i="7"/>
  <c r="C70" i="7"/>
  <c r="C51" i="7"/>
  <c r="C79" i="7"/>
  <c r="C60" i="7"/>
  <c r="F12" i="7"/>
  <c r="C66" i="7"/>
  <c r="F30" i="7"/>
  <c r="F16" i="7"/>
  <c r="F227" i="7"/>
  <c r="F13" i="7"/>
  <c r="F216" i="7"/>
  <c r="F204" i="7"/>
  <c r="F32" i="7"/>
  <c r="F22" i="7"/>
  <c r="C78" i="7"/>
  <c r="C75" i="7"/>
  <c r="C65" i="7"/>
  <c r="F37" i="7"/>
  <c r="C61" i="7"/>
  <c r="F214" i="7"/>
  <c r="F36" i="7"/>
  <c r="C63" i="7"/>
  <c r="C48" i="7"/>
  <c r="C73" i="7"/>
  <c r="C76" i="7"/>
  <c r="F224" i="7"/>
  <c r="C77" i="7"/>
  <c r="C71" i="7"/>
  <c r="F26" i="7"/>
  <c r="F6" i="7"/>
  <c r="F5" i="7"/>
  <c r="F21" i="7"/>
  <c r="F34" i="7"/>
  <c r="D54" i="7"/>
  <c r="C54" i="7"/>
  <c r="C50" i="7"/>
  <c r="F20" i="7"/>
  <c r="F220" i="7"/>
  <c r="F201" i="7"/>
  <c r="F226" i="7"/>
  <c r="F231" i="7"/>
  <c r="F206" i="7"/>
  <c r="C58" i="7"/>
  <c r="F9" i="7"/>
  <c r="F202" i="7"/>
  <c r="F210" i="7"/>
  <c r="F225" i="7"/>
  <c r="F234" i="7"/>
  <c r="F203" i="7"/>
  <c r="F228" i="7"/>
  <c r="F212" i="7"/>
  <c r="F230" i="7"/>
  <c r="C46" i="7"/>
  <c r="F229" i="7"/>
  <c r="C59" i="7"/>
  <c r="C53" i="7"/>
  <c r="F223" i="7"/>
  <c r="F28" i="7"/>
  <c r="F15" i="7"/>
  <c r="F199" i="7"/>
  <c r="F40" i="7"/>
  <c r="F23" i="7"/>
  <c r="C68" i="7"/>
  <c r="F24" i="7"/>
  <c r="F219" i="7"/>
  <c r="F27" i="7"/>
  <c r="C56" i="7"/>
  <c r="F215" i="7"/>
  <c r="F38" i="7"/>
  <c r="C55" i="7"/>
  <c r="F208" i="7"/>
  <c r="C67" i="7"/>
  <c r="C74" i="7"/>
  <c r="F207" i="7"/>
  <c r="F39" i="7"/>
  <c r="F211" i="7"/>
  <c r="F232" i="7"/>
  <c r="F35" i="7"/>
  <c r="F25" i="7"/>
  <c r="F7" i="7"/>
  <c r="C64" i="7"/>
  <c r="C62" i="7"/>
  <c r="F11" i="7"/>
  <c r="C52" i="7"/>
  <c r="C80" i="7"/>
  <c r="C72" i="7"/>
  <c r="C45" i="7"/>
  <c r="C69" i="7"/>
  <c r="C57" i="7"/>
  <c r="F50" i="7" l="1"/>
  <c r="F78" i="7"/>
  <c r="AD78" i="8" s="1"/>
  <c r="BC78" i="8" s="1"/>
  <c r="F54" i="7"/>
  <c r="AD54" i="8" s="1"/>
  <c r="F75" i="7"/>
  <c r="AD75" i="8" s="1"/>
  <c r="BF75" i="8" s="1"/>
  <c r="F52" i="7"/>
  <c r="AD52" i="8" s="1"/>
  <c r="AR52" i="8" s="1"/>
  <c r="F47" i="7"/>
  <c r="AD47" i="8" s="1"/>
  <c r="H4" i="8" s="1"/>
  <c r="F45" i="7"/>
  <c r="AD45" i="8" s="1"/>
  <c r="F67" i="7"/>
  <c r="AD67" i="8" s="1"/>
  <c r="F73" i="7"/>
  <c r="AD73" i="8" s="1"/>
  <c r="AX73" i="8" s="1"/>
  <c r="F71" i="7"/>
  <c r="AD71" i="8" s="1"/>
  <c r="F74" i="7"/>
  <c r="AD74" i="8" s="1"/>
  <c r="F48" i="7"/>
  <c r="AD48" i="8" s="1"/>
  <c r="F46" i="7"/>
  <c r="AD46" i="8" s="1"/>
  <c r="F69" i="7"/>
  <c r="AD69" i="8" s="1"/>
  <c r="F72" i="7"/>
  <c r="AD72" i="8" s="1"/>
  <c r="F79" i="7"/>
  <c r="AD79" i="8" s="1"/>
  <c r="F53" i="7"/>
  <c r="AD53" i="8" s="1"/>
  <c r="F66" i="7"/>
  <c r="AD66" i="8" s="1"/>
  <c r="F58" i="7"/>
  <c r="AD58" i="8" s="1"/>
  <c r="F62" i="7"/>
  <c r="AD62" i="8" s="1"/>
  <c r="F63" i="7"/>
  <c r="AD63" i="8" s="1"/>
  <c r="AP63" i="8" s="1"/>
  <c r="F61" i="7"/>
  <c r="AD61" i="8" s="1"/>
  <c r="F57" i="7"/>
  <c r="AD57" i="8" s="1"/>
  <c r="BO57" i="8" s="1"/>
  <c r="AD50" i="8"/>
  <c r="AN50" i="8" s="1"/>
  <c r="F56" i="7"/>
  <c r="AD56" i="8" s="1"/>
  <c r="BF56" i="8" s="1"/>
  <c r="F60" i="7"/>
  <c r="AD60" i="8" s="1"/>
  <c r="AT60" i="8" s="1"/>
  <c r="F64" i="7"/>
  <c r="AD64" i="8" s="1"/>
  <c r="AM64" i="8" s="1"/>
  <c r="F76" i="7"/>
  <c r="AD76" i="8" s="1"/>
  <c r="BK76" i="8" s="1"/>
  <c r="F55" i="7"/>
  <c r="AD55" i="8" s="1"/>
  <c r="AX55" i="8" s="1"/>
  <c r="F65" i="7"/>
  <c r="AD65" i="8" s="1"/>
  <c r="AP65" i="8" s="1"/>
  <c r="F59" i="7"/>
  <c r="AD59" i="8" s="1"/>
  <c r="AN59" i="8" s="1"/>
  <c r="F51" i="7"/>
  <c r="AD51" i="8" s="1"/>
  <c r="F80" i="7"/>
  <c r="AD80" i="8" s="1"/>
  <c r="F49" i="7"/>
  <c r="AD49" i="8" s="1"/>
  <c r="F77" i="7"/>
  <c r="AD77" i="8" s="1"/>
  <c r="BB77" i="8" s="1"/>
  <c r="F68" i="7"/>
  <c r="AD68" i="8" s="1"/>
  <c r="AZ68" i="8" s="1"/>
  <c r="F70" i="7"/>
  <c r="AD70" i="8" s="1"/>
  <c r="AG70" i="8" s="1"/>
  <c r="AP54" i="8"/>
  <c r="AB54" i="8"/>
  <c r="BI54" i="8"/>
  <c r="BM78" i="8"/>
  <c r="BN64" i="8"/>
  <c r="BC54" i="8"/>
  <c r="AW54" i="8"/>
  <c r="AY54" i="8"/>
  <c r="AG54" i="8"/>
  <c r="AM78" i="8"/>
  <c r="E19" i="8"/>
  <c r="G21" i="8" s="1"/>
  <c r="BD64" i="8"/>
  <c r="AW64" i="8"/>
  <c r="BA64" i="8"/>
  <c r="BJ64" i="8"/>
  <c r="AQ54" i="8"/>
  <c r="AE54" i="8" s="1"/>
  <c r="BL64" i="8"/>
  <c r="BB64" i="8"/>
  <c r="BE64" i="8"/>
  <c r="AH64" i="8"/>
  <c r="AT64" i="8"/>
  <c r="BM64" i="8"/>
  <c r="BF64" i="8"/>
  <c r="AJ54" i="8"/>
  <c r="BE78" i="8"/>
  <c r="AX78" i="8"/>
  <c r="BO54" i="8"/>
  <c r="BG54" i="8"/>
  <c r="BO64" i="8"/>
  <c r="AZ60" i="8"/>
  <c r="AQ78" i="8"/>
  <c r="AE78" i="8" s="1"/>
  <c r="AR54" i="8"/>
  <c r="AT54" i="8"/>
  <c r="AF54" i="8"/>
  <c r="AU54" i="8"/>
  <c r="AX60" i="8"/>
  <c r="AX64" i="8"/>
  <c r="AN64" i="8"/>
  <c r="BH64" i="8"/>
  <c r="AY64" i="8"/>
  <c r="AB64" i="8"/>
  <c r="AJ64" i="8"/>
  <c r="AR64" i="8"/>
  <c r="AN54" i="8"/>
  <c r="BH60" i="8"/>
  <c r="AI78" i="8"/>
  <c r="AZ64" i="8"/>
  <c r="AP64" i="8"/>
  <c r="BK64" i="8"/>
  <c r="BC64" i="8"/>
  <c r="AL64" i="8"/>
  <c r="AX54" i="8"/>
  <c r="AZ78" i="8"/>
  <c r="BL60" i="8"/>
  <c r="BK60" i="8"/>
  <c r="AH54" i="8"/>
  <c r="BA78" i="8"/>
  <c r="BM54" i="8"/>
  <c r="K9" i="8"/>
  <c r="L13" i="8" s="1"/>
  <c r="BL54" i="8"/>
  <c r="AO54" i="8"/>
  <c r="AO76" i="8" l="1"/>
  <c r="AT77" i="8"/>
  <c r="AQ64" i="8"/>
  <c r="AE64" i="8" s="1"/>
  <c r="AO64" i="8"/>
  <c r="AM77" i="8"/>
  <c r="AB75" i="8"/>
  <c r="AS77" i="8"/>
  <c r="BL76" i="8"/>
  <c r="AN77" i="8"/>
  <c r="AV64" i="8"/>
  <c r="AW77" i="8"/>
  <c r="BI77" i="8"/>
  <c r="AR77" i="8"/>
  <c r="AS75" i="8"/>
  <c r="AW60" i="8"/>
  <c r="K14" i="8"/>
  <c r="K18" i="8" s="1"/>
  <c r="AX76" i="8"/>
  <c r="AT76" i="8"/>
  <c r="AN60" i="8"/>
  <c r="AN78" i="8"/>
  <c r="AK78" i="8"/>
  <c r="AS60" i="8"/>
  <c r="BE60" i="8"/>
  <c r="AO60" i="8"/>
  <c r="AW76" i="8"/>
  <c r="BN76" i="8"/>
  <c r="BO60" i="8"/>
  <c r="BM60" i="8"/>
  <c r="BB76" i="8"/>
  <c r="AY78" i="8"/>
  <c r="AY60" i="8"/>
  <c r="BA60" i="8"/>
  <c r="AV78" i="8"/>
  <c r="AL60" i="8"/>
  <c r="AM60" i="8"/>
  <c r="AS78" i="8"/>
  <c r="AP60" i="8"/>
  <c r="BB60" i="8"/>
  <c r="BC60" i="8"/>
  <c r="AJ78" i="8"/>
  <c r="AB78" i="8"/>
  <c r="BB78" i="8"/>
  <c r="BA77" i="8"/>
  <c r="BF60" i="8"/>
  <c r="AU64" i="8"/>
  <c r="AO68" i="8"/>
  <c r="AT68" i="8"/>
  <c r="BK75" i="8"/>
  <c r="BG75" i="8"/>
  <c r="BI64" i="8"/>
  <c r="BG76" i="8"/>
  <c r="AL75" i="8"/>
  <c r="BC76" i="8"/>
  <c r="AU76" i="8"/>
  <c r="BL75" i="8"/>
  <c r="AG75" i="8"/>
  <c r="AR68" i="8"/>
  <c r="BO75" i="8"/>
  <c r="AY68" i="8"/>
  <c r="AR76" i="8"/>
  <c r="AY76" i="8"/>
  <c r="AT75" i="8"/>
  <c r="AF75" i="8"/>
  <c r="BM76" i="8"/>
  <c r="AJ68" i="8"/>
  <c r="BA76" i="8"/>
  <c r="AB76" i="8"/>
  <c r="AM47" i="8"/>
  <c r="AG65" i="8"/>
  <c r="AH68" i="8"/>
  <c r="BF76" i="8"/>
  <c r="AB47" i="8"/>
  <c r="AN65" i="8"/>
  <c r="AI65" i="8"/>
  <c r="BL78" i="8"/>
  <c r="AG60" i="8"/>
  <c r="AW78" i="8"/>
  <c r="BK78" i="8"/>
  <c r="AQ60" i="8"/>
  <c r="AE60" i="8" s="1"/>
  <c r="AL78" i="8"/>
  <c r="AH60" i="8"/>
  <c r="AH55" i="8"/>
  <c r="BI78" i="8"/>
  <c r="BI60" i="8"/>
  <c r="BG60" i="8"/>
  <c r="AJ55" i="8"/>
  <c r="BC65" i="8"/>
  <c r="AP78" i="8"/>
  <c r="AU60" i="8"/>
  <c r="BN60" i="8"/>
  <c r="AK60" i="8"/>
  <c r="BK65" i="8"/>
  <c r="AR47" i="8"/>
  <c r="AT78" i="8"/>
  <c r="BH47" i="8"/>
  <c r="AF60" i="8"/>
  <c r="BD60" i="8"/>
  <c r="BE68" i="8"/>
  <c r="AV75" i="8"/>
  <c r="AF76" i="8"/>
  <c r="BD76" i="8"/>
  <c r="BO68" i="8"/>
  <c r="BF68" i="8"/>
  <c r="AR75" i="8"/>
  <c r="AB55" i="8"/>
  <c r="AX68" i="8"/>
  <c r="BB75" i="8"/>
  <c r="AS76" i="8"/>
  <c r="B29" i="8"/>
  <c r="C31" i="8" s="1"/>
  <c r="BB68" i="8"/>
  <c r="AZ76" i="8"/>
  <c r="AN75" i="8"/>
  <c r="AH76" i="8"/>
  <c r="AQ76" i="8"/>
  <c r="AE76" i="8" s="1"/>
  <c r="BE76" i="8"/>
  <c r="AX75" i="8"/>
  <c r="BH75" i="8"/>
  <c r="BA75" i="8"/>
  <c r="AM76" i="8"/>
  <c r="BJ76" i="8"/>
  <c r="BI75" i="8"/>
  <c r="AJ75" i="8"/>
  <c r="BD68" i="8"/>
  <c r="BO52" i="8"/>
  <c r="AK76" i="8"/>
  <c r="AL68" i="8"/>
  <c r="AM68" i="8"/>
  <c r="AR63" i="8"/>
  <c r="AJ76" i="8"/>
  <c r="BI76" i="8"/>
  <c r="AY77" i="8"/>
  <c r="BF77" i="8"/>
  <c r="AI77" i="8"/>
  <c r="BJ57" i="8"/>
  <c r="BH70" i="8"/>
  <c r="AY55" i="8"/>
  <c r="AX47" i="8"/>
  <c r="AO65" i="8"/>
  <c r="AU47" i="8"/>
  <c r="BE65" i="8"/>
  <c r="BK47" i="8"/>
  <c r="AU65" i="8"/>
  <c r="BM47" i="8"/>
  <c r="BG65" i="8"/>
  <c r="BL65" i="8"/>
  <c r="BL47" i="8"/>
  <c r="BD47" i="8"/>
  <c r="AJ47" i="8"/>
  <c r="H19" i="8"/>
  <c r="I23" i="8" s="1"/>
  <c r="AW52" i="8"/>
  <c r="AR65" i="8"/>
  <c r="BG47" i="8"/>
  <c r="AK65" i="8"/>
  <c r="AW47" i="8"/>
  <c r="BM65" i="8"/>
  <c r="AZ65" i="8"/>
  <c r="AY47" i="8"/>
  <c r="BN65" i="8"/>
  <c r="AY65" i="8"/>
  <c r="AS57" i="8"/>
  <c r="AU59" i="8"/>
  <c r="AV57" i="8"/>
  <c r="AP57" i="8"/>
  <c r="AH59" i="8"/>
  <c r="BM57" i="8"/>
  <c r="AX50" i="8"/>
  <c r="AJ59" i="8"/>
  <c r="AH57" i="8"/>
  <c r="BH57" i="8"/>
  <c r="AL57" i="8"/>
  <c r="BN59" i="8"/>
  <c r="AT57" i="8"/>
  <c r="K11" i="8"/>
  <c r="M11" i="8"/>
  <c r="AB70" i="8"/>
  <c r="AN70" i="8"/>
  <c r="AB63" i="8"/>
  <c r="AO57" i="8"/>
  <c r="AX52" i="8"/>
  <c r="AN57" i="8"/>
  <c r="AN52" i="8"/>
  <c r="AL65" i="8"/>
  <c r="AV76" i="8"/>
  <c r="BC57" i="8"/>
  <c r="BD65" i="8"/>
  <c r="BG55" i="8"/>
  <c r="BH76" i="8"/>
  <c r="BB55" i="8"/>
  <c r="AG76" i="8"/>
  <c r="BN52" i="8"/>
  <c r="BJ55" i="8"/>
  <c r="AV55" i="8"/>
  <c r="BK59" i="8"/>
  <c r="BL70" i="8"/>
  <c r="BD55" i="8"/>
  <c r="BJ52" i="8"/>
  <c r="AJ57" i="8"/>
  <c r="AF59" i="8"/>
  <c r="AP59" i="8"/>
  <c r="B14" i="8"/>
  <c r="D18" i="8" s="1"/>
  <c r="AK57" i="8"/>
  <c r="AG57" i="8"/>
  <c r="AL55" i="8"/>
  <c r="E9" i="8"/>
  <c r="F13" i="8" s="1"/>
  <c r="BB57" i="8"/>
  <c r="AL59" i="8"/>
  <c r="BE55" i="8"/>
  <c r="N9" i="8"/>
  <c r="P13" i="8" s="1"/>
  <c r="BK55" i="8"/>
  <c r="BB59" i="8"/>
  <c r="BG57" i="8"/>
  <c r="AG55" i="8"/>
  <c r="BH59" i="8"/>
  <c r="AQ59" i="8"/>
  <c r="AE59" i="8" s="1"/>
  <c r="AI76" i="8"/>
  <c r="AQ55" i="8"/>
  <c r="AE55" i="8" s="1"/>
  <c r="AV63" i="8"/>
  <c r="AX63" i="8"/>
  <c r="BG59" i="8"/>
  <c r="BI70" i="8"/>
  <c r="AP52" i="8"/>
  <c r="AU70" i="8"/>
  <c r="BB63" i="8"/>
  <c r="AW70" i="8"/>
  <c r="AB52" i="8"/>
  <c r="AF57" i="8"/>
  <c r="BI57" i="8"/>
  <c r="BN57" i="8"/>
  <c r="AJ52" i="8"/>
  <c r="AU55" i="8"/>
  <c r="AI50" i="8"/>
  <c r="D16" i="8"/>
  <c r="AF50" i="8"/>
  <c r="BH63" i="8"/>
  <c r="AM57" i="8"/>
  <c r="AU52" i="8"/>
  <c r="AO55" i="8"/>
  <c r="AT55" i="8"/>
  <c r="BB52" i="8"/>
  <c r="BH55" i="8"/>
  <c r="BE57" i="8"/>
  <c r="AW63" i="8"/>
  <c r="BE59" i="8"/>
  <c r="AR70" i="8"/>
  <c r="BL55" i="8"/>
  <c r="AB59" i="8"/>
  <c r="AS70" i="8"/>
  <c r="BM55" i="8"/>
  <c r="AT56" i="8"/>
  <c r="BD57" i="8"/>
  <c r="AK59" i="8"/>
  <c r="BC59" i="8"/>
  <c r="AP70" i="8"/>
  <c r="E21" i="8"/>
  <c r="AX57" i="8"/>
  <c r="BI52" i="8"/>
  <c r="AT59" i="8"/>
  <c r="BJ59" i="8"/>
  <c r="AZ52" i="8"/>
  <c r="BN63" i="8"/>
  <c r="AZ59" i="8"/>
  <c r="AV70" i="8"/>
  <c r="AP55" i="8"/>
  <c r="AB56" i="8"/>
  <c r="H14" i="8"/>
  <c r="AO59" i="8"/>
  <c r="BG70" i="8"/>
  <c r="AN55" i="8"/>
  <c r="AV59" i="8"/>
  <c r="AR59" i="8"/>
  <c r="BN55" i="8"/>
  <c r="BA50" i="8"/>
  <c r="AP50" i="8"/>
  <c r="AN63" i="8"/>
  <c r="G23" i="8"/>
  <c r="AJ50" i="8"/>
  <c r="BF57" i="8"/>
  <c r="BA52" i="8"/>
  <c r="BI59" i="8"/>
  <c r="BD59" i="8"/>
  <c r="BE70" i="8"/>
  <c r="AG52" i="8"/>
  <c r="AG63" i="8"/>
  <c r="AX70" i="8"/>
  <c r="BI55" i="8"/>
  <c r="AI59" i="8"/>
  <c r="AG59" i="8"/>
  <c r="BO70" i="8"/>
  <c r="AK55" i="8"/>
  <c r="BF59" i="8"/>
  <c r="AT52" i="8"/>
  <c r="AT70" i="8"/>
  <c r="BG52" i="8"/>
  <c r="AU57" i="8"/>
  <c r="AQ52" i="8"/>
  <c r="AE52" i="8" s="1"/>
  <c r="AB57" i="8"/>
  <c r="BM52" i="8"/>
  <c r="AF55" i="8"/>
  <c r="BL59" i="8"/>
  <c r="AH52" i="8"/>
  <c r="I6" i="8"/>
  <c r="J6" i="8"/>
  <c r="J8" i="8"/>
  <c r="H8" i="8"/>
  <c r="H6" i="8"/>
  <c r="I4" i="8"/>
  <c r="I8" i="8"/>
  <c r="BN56" i="8"/>
  <c r="AK56" i="8"/>
  <c r="AR56" i="8"/>
  <c r="AV56" i="8"/>
  <c r="AQ56" i="8"/>
  <c r="AE56" i="8" s="1"/>
  <c r="BL51" i="8"/>
  <c r="BG51" i="8"/>
  <c r="BI51" i="8"/>
  <c r="BO51" i="8"/>
  <c r="AJ51" i="8"/>
  <c r="AZ51" i="8"/>
  <c r="BJ51" i="8"/>
  <c r="AN51" i="8"/>
  <c r="BM51" i="8"/>
  <c r="AO51" i="8"/>
  <c r="AK51" i="8"/>
  <c r="AS51" i="8"/>
  <c r="AY51" i="8"/>
  <c r="BH51" i="8"/>
  <c r="B9" i="8"/>
  <c r="BE51" i="8"/>
  <c r="BD51" i="8"/>
  <c r="AQ51" i="8"/>
  <c r="AE51" i="8" s="1"/>
  <c r="AR51" i="8"/>
  <c r="AP51" i="8"/>
  <c r="AL51" i="8"/>
  <c r="AB51" i="8"/>
  <c r="BK51" i="8"/>
  <c r="AG51" i="8"/>
  <c r="AI51" i="8"/>
  <c r="BA51" i="8"/>
  <c r="AM51" i="8"/>
  <c r="BB51" i="8"/>
  <c r="AV51" i="8"/>
  <c r="BN51" i="8"/>
  <c r="AU51" i="8"/>
  <c r="AX51" i="8"/>
  <c r="AF51" i="8"/>
  <c r="AT51" i="8"/>
  <c r="AH51" i="8"/>
  <c r="BF51" i="8"/>
  <c r="BC51" i="8"/>
  <c r="AW51" i="8"/>
  <c r="Q4" i="8"/>
  <c r="BC50" i="8"/>
  <c r="AH50" i="8"/>
  <c r="BO50" i="8"/>
  <c r="BL50" i="8"/>
  <c r="AG50" i="8"/>
  <c r="AZ50" i="8"/>
  <c r="AV50" i="8"/>
  <c r="BK50" i="8"/>
  <c r="AQ50" i="8"/>
  <c r="AE50" i="8" s="1"/>
  <c r="BE50" i="8"/>
  <c r="BB50" i="8"/>
  <c r="AS50" i="8"/>
  <c r="AR50" i="8"/>
  <c r="BI50" i="8"/>
  <c r="AU50" i="8"/>
  <c r="AY50" i="8"/>
  <c r="AI79" i="8"/>
  <c r="BG79" i="8"/>
  <c r="BD79" i="8"/>
  <c r="BF79" i="8"/>
  <c r="BI79" i="8"/>
  <c r="AF79" i="8"/>
  <c r="AR79" i="8"/>
  <c r="BJ79" i="8"/>
  <c r="BN79" i="8"/>
  <c r="AT79" i="8"/>
  <c r="AJ79" i="8"/>
  <c r="AG79" i="8"/>
  <c r="BM79" i="8"/>
  <c r="BC79" i="8"/>
  <c r="BK79" i="8"/>
  <c r="BE79" i="8"/>
  <c r="AS79" i="8"/>
  <c r="AZ79" i="8"/>
  <c r="BL79" i="8"/>
  <c r="AQ79" i="8"/>
  <c r="AE79" i="8" s="1"/>
  <c r="BO79" i="8"/>
  <c r="BH79" i="8"/>
  <c r="AX79" i="8"/>
  <c r="BA79" i="8"/>
  <c r="AY79" i="8"/>
  <c r="BB79" i="8"/>
  <c r="AW79" i="8"/>
  <c r="AN79" i="8"/>
  <c r="N29" i="8"/>
  <c r="AL79" i="8"/>
  <c r="AB79" i="8"/>
  <c r="AH79" i="8"/>
  <c r="AM79" i="8"/>
  <c r="AV79" i="8"/>
  <c r="AP79" i="8"/>
  <c r="AU79" i="8"/>
  <c r="AK79" i="8"/>
  <c r="AO79" i="8"/>
  <c r="AQ67" i="8"/>
  <c r="AE67" i="8" s="1"/>
  <c r="AW67" i="8"/>
  <c r="AL67" i="8"/>
  <c r="BA67" i="8"/>
  <c r="AB67" i="8"/>
  <c r="AU67" i="8"/>
  <c r="BC67" i="8"/>
  <c r="AZ67" i="8"/>
  <c r="AF67" i="8"/>
  <c r="BI67" i="8"/>
  <c r="AX67" i="8"/>
  <c r="BD67" i="8"/>
  <c r="BK67" i="8"/>
  <c r="BJ67" i="8"/>
  <c r="AO67" i="8"/>
  <c r="AY67" i="8"/>
  <c r="AS67" i="8"/>
  <c r="AM67" i="8"/>
  <c r="AJ67" i="8"/>
  <c r="BN67" i="8"/>
  <c r="BL67" i="8"/>
  <c r="AG67" i="8"/>
  <c r="AH67" i="8"/>
  <c r="AP67" i="8"/>
  <c r="AN67" i="8"/>
  <c r="BE67" i="8"/>
  <c r="AK67" i="8"/>
  <c r="AI67" i="8"/>
  <c r="AT67" i="8"/>
  <c r="BG67" i="8"/>
  <c r="AV67" i="8"/>
  <c r="N19" i="8"/>
  <c r="BH67" i="8"/>
  <c r="BM67" i="8"/>
  <c r="BO67" i="8"/>
  <c r="BF67" i="8"/>
  <c r="BB67" i="8"/>
  <c r="AR67" i="8"/>
  <c r="F19" i="8"/>
  <c r="BD50" i="8"/>
  <c r="BF50" i="8"/>
  <c r="BH50" i="8"/>
  <c r="BM56" i="8"/>
  <c r="AP56" i="8"/>
  <c r="AP47" i="8"/>
  <c r="BO47" i="8"/>
  <c r="Q9" i="8"/>
  <c r="BD56" i="8"/>
  <c r="AJ65" i="8"/>
  <c r="AH56" i="8"/>
  <c r="AN56" i="8"/>
  <c r="BA59" i="8"/>
  <c r="BM59" i="8"/>
  <c r="AW59" i="8"/>
  <c r="AM59" i="8"/>
  <c r="AY59" i="8"/>
  <c r="AS59" i="8"/>
  <c r="BO59" i="8"/>
  <c r="AX59" i="8"/>
  <c r="AZ57" i="8"/>
  <c r="BL57" i="8"/>
  <c r="AI57" i="8"/>
  <c r="AY57" i="8"/>
  <c r="BK57" i="8"/>
  <c r="AW57" i="8"/>
  <c r="AR57" i="8"/>
  <c r="BA57" i="8"/>
  <c r="AQ57" i="8"/>
  <c r="AE57" i="8" s="1"/>
  <c r="BI72" i="8"/>
  <c r="AH72" i="8"/>
  <c r="AP72" i="8"/>
  <c r="BC72" i="8"/>
  <c r="AM72" i="8"/>
  <c r="BJ72" i="8"/>
  <c r="BK72" i="8"/>
  <c r="AY72" i="8"/>
  <c r="AI72" i="8"/>
  <c r="AQ72" i="8"/>
  <c r="AE72" i="8" s="1"/>
  <c r="AW72" i="8"/>
  <c r="BD72" i="8"/>
  <c r="AO72" i="8"/>
  <c r="AG72" i="8"/>
  <c r="AV72" i="8"/>
  <c r="BL72" i="8"/>
  <c r="BO72" i="8"/>
  <c r="AK72" i="8"/>
  <c r="AB72" i="8"/>
  <c r="AT72" i="8"/>
  <c r="BG72" i="8"/>
  <c r="BF72" i="8"/>
  <c r="BN72" i="8"/>
  <c r="BB72" i="8"/>
  <c r="AX72" i="8"/>
  <c r="AS72" i="8"/>
  <c r="AZ72" i="8"/>
  <c r="AN72" i="8"/>
  <c r="AL72" i="8"/>
  <c r="AF72" i="8"/>
  <c r="AR72" i="8"/>
  <c r="BA72" i="8"/>
  <c r="K24" i="8"/>
  <c r="AU72" i="8"/>
  <c r="AJ72" i="8"/>
  <c r="BE72" i="8"/>
  <c r="BH72" i="8"/>
  <c r="BM72" i="8"/>
  <c r="AZ45" i="8"/>
  <c r="AX45" i="8"/>
  <c r="BF45" i="8"/>
  <c r="AP45" i="8"/>
  <c r="AK45" i="8"/>
  <c r="BD45" i="8"/>
  <c r="BN45" i="8"/>
  <c r="AB45" i="8"/>
  <c r="BI45" i="8"/>
  <c r="AJ45" i="8"/>
  <c r="AH45" i="8"/>
  <c r="AL45" i="8"/>
  <c r="B4" i="8"/>
  <c r="BG45" i="8"/>
  <c r="AY45" i="8"/>
  <c r="AU45" i="8"/>
  <c r="AN45" i="8"/>
  <c r="BA45" i="8"/>
  <c r="AI45" i="8"/>
  <c r="AS45" i="8"/>
  <c r="AR45" i="8"/>
  <c r="AW45" i="8"/>
  <c r="AF45" i="8"/>
  <c r="AO45" i="8"/>
  <c r="AM45" i="8"/>
  <c r="BM45" i="8"/>
  <c r="BK45" i="8"/>
  <c r="BJ45" i="8"/>
  <c r="BC45" i="8"/>
  <c r="BB45" i="8"/>
  <c r="BL45" i="8"/>
  <c r="AT45" i="8"/>
  <c r="AG45" i="8"/>
  <c r="BH45" i="8"/>
  <c r="BE45" i="8"/>
  <c r="BO45" i="8"/>
  <c r="AV45" i="8"/>
  <c r="AQ45" i="8"/>
  <c r="AE45" i="8" s="1"/>
  <c r="AM56" i="8"/>
  <c r="BI56" i="8"/>
  <c r="BO56" i="8"/>
  <c r="BB65" i="8"/>
  <c r="AW65" i="8"/>
  <c r="BF65" i="8"/>
  <c r="AM65" i="8"/>
  <c r="BJ65" i="8"/>
  <c r="AS65" i="8"/>
  <c r="AQ65" i="8"/>
  <c r="AE65" i="8" s="1"/>
  <c r="AX65" i="8"/>
  <c r="BO65" i="8"/>
  <c r="AB65" i="8"/>
  <c r="AB61" i="8"/>
  <c r="BC61" i="8"/>
  <c r="BB61" i="8"/>
  <c r="AP61" i="8"/>
  <c r="BF61" i="8"/>
  <c r="AF61" i="8"/>
  <c r="AY61" i="8"/>
  <c r="BE61" i="8"/>
  <c r="AZ61" i="8"/>
  <c r="AX61" i="8"/>
  <c r="AM61" i="8"/>
  <c r="AL61" i="8"/>
  <c r="BJ61" i="8"/>
  <c r="AV61" i="8"/>
  <c r="BM61" i="8"/>
  <c r="AW61" i="8"/>
  <c r="AK61" i="8"/>
  <c r="AQ61" i="8"/>
  <c r="AE61" i="8" s="1"/>
  <c r="AO61" i="8"/>
  <c r="BL61" i="8"/>
  <c r="AG61" i="8"/>
  <c r="BI61" i="8"/>
  <c r="BD61" i="8"/>
  <c r="BK61" i="8"/>
  <c r="BA61" i="8"/>
  <c r="AJ61" i="8"/>
  <c r="N14" i="8"/>
  <c r="BH61" i="8"/>
  <c r="BO61" i="8"/>
  <c r="BG61" i="8"/>
  <c r="AN61" i="8"/>
  <c r="AS61" i="8"/>
  <c r="BN61" i="8"/>
  <c r="AU61" i="8"/>
  <c r="AI61" i="8"/>
  <c r="AT61" i="8"/>
  <c r="AR61" i="8"/>
  <c r="AH61" i="8"/>
  <c r="BO69" i="8"/>
  <c r="AW69" i="8"/>
  <c r="BL69" i="8"/>
  <c r="AS69" i="8"/>
  <c r="AY69" i="8"/>
  <c r="AZ69" i="8"/>
  <c r="BI69" i="8"/>
  <c r="BA69" i="8"/>
  <c r="BD69" i="8"/>
  <c r="AK69" i="8"/>
  <c r="AV69" i="8"/>
  <c r="BK69" i="8"/>
  <c r="AJ69" i="8"/>
  <c r="AI69" i="8"/>
  <c r="BG69" i="8"/>
  <c r="AP69" i="8"/>
  <c r="AM69" i="8"/>
  <c r="AQ69" i="8"/>
  <c r="AE69" i="8" s="1"/>
  <c r="BH69" i="8"/>
  <c r="AF69" i="8"/>
  <c r="BN69" i="8"/>
  <c r="AG69" i="8"/>
  <c r="BF69" i="8"/>
  <c r="B24" i="8"/>
  <c r="AR69" i="8"/>
  <c r="BB69" i="8"/>
  <c r="BJ69" i="8"/>
  <c r="AX69" i="8"/>
  <c r="BC69" i="8"/>
  <c r="BM69" i="8"/>
  <c r="AU69" i="8"/>
  <c r="AN69" i="8"/>
  <c r="AL69" i="8"/>
  <c r="AH69" i="8"/>
  <c r="AB69" i="8"/>
  <c r="AO69" i="8"/>
  <c r="AT69" i="8"/>
  <c r="BE69" i="8"/>
  <c r="BE47" i="8"/>
  <c r="AQ47" i="8"/>
  <c r="AE47" i="8" s="1"/>
  <c r="AK47" i="8"/>
  <c r="BB47" i="8"/>
  <c r="AF47" i="8"/>
  <c r="AI47" i="8"/>
  <c r="BF47" i="8"/>
  <c r="AV47" i="8"/>
  <c r="BI47" i="8"/>
  <c r="BJ47" i="8"/>
  <c r="BC47" i="8"/>
  <c r="AS47" i="8"/>
  <c r="AO47" i="8"/>
  <c r="BN47" i="8"/>
  <c r="AN47" i="8"/>
  <c r="AT47" i="8"/>
  <c r="AG47" i="8"/>
  <c r="BC73" i="8"/>
  <c r="AM73" i="8"/>
  <c r="AJ73" i="8"/>
  <c r="AG73" i="8"/>
  <c r="AV73" i="8"/>
  <c r="BK73" i="8"/>
  <c r="N24" i="8"/>
  <c r="AI73" i="8"/>
  <c r="AT73" i="8"/>
  <c r="AB73" i="8"/>
  <c r="BH73" i="8"/>
  <c r="BF73" i="8"/>
  <c r="AK73" i="8"/>
  <c r="AF73" i="8"/>
  <c r="AQ73" i="8"/>
  <c r="AE73" i="8" s="1"/>
  <c r="BE73" i="8"/>
  <c r="AP73" i="8"/>
  <c r="AN73" i="8"/>
  <c r="BJ73" i="8"/>
  <c r="BN73" i="8"/>
  <c r="AY73" i="8"/>
  <c r="AW73" i="8"/>
  <c r="BA73" i="8"/>
  <c r="BI73" i="8"/>
  <c r="BL73" i="8"/>
  <c r="BB73" i="8"/>
  <c r="BO73" i="8"/>
  <c r="AR73" i="8"/>
  <c r="AL73" i="8"/>
  <c r="BG73" i="8"/>
  <c r="BM73" i="8"/>
  <c r="AU73" i="8"/>
  <c r="AO73" i="8"/>
  <c r="AZ73" i="8"/>
  <c r="AS73" i="8"/>
  <c r="BD73" i="8"/>
  <c r="AW56" i="8"/>
  <c r="BJ56" i="8"/>
  <c r="AY56" i="8"/>
  <c r="F21" i="8"/>
  <c r="AO50" i="8"/>
  <c r="AW50" i="8"/>
  <c r="AT50" i="8"/>
  <c r="AH73" i="8"/>
  <c r="AG56" i="8"/>
  <c r="AI56" i="8"/>
  <c r="AL47" i="8"/>
  <c r="AH65" i="8"/>
  <c r="AH47" i="8"/>
  <c r="BB56" i="8"/>
  <c r="AZ47" i="8"/>
  <c r="BI65" i="8"/>
  <c r="BK70" i="8"/>
  <c r="BA70" i="8"/>
  <c r="BJ70" i="8"/>
  <c r="AF70" i="8"/>
  <c r="AO70" i="8"/>
  <c r="AQ70" i="8"/>
  <c r="AE70" i="8" s="1"/>
  <c r="AZ70" i="8"/>
  <c r="BB70" i="8"/>
  <c r="AH70" i="8"/>
  <c r="AL70" i="8"/>
  <c r="AK70" i="8"/>
  <c r="BC70" i="8"/>
  <c r="BM70" i="8"/>
  <c r="BF70" i="8"/>
  <c r="BD70" i="8"/>
  <c r="BN70" i="8"/>
  <c r="AM70" i="8"/>
  <c r="AI70" i="8"/>
  <c r="AY70" i="8"/>
  <c r="E24" i="8"/>
  <c r="AJ70" i="8"/>
  <c r="BF55" i="8"/>
  <c r="AZ55" i="8"/>
  <c r="BA55" i="8"/>
  <c r="AS55" i="8"/>
  <c r="AI55" i="8"/>
  <c r="AM55" i="8"/>
  <c r="AW55" i="8"/>
  <c r="BC55" i="8"/>
  <c r="AR55" i="8"/>
  <c r="BO55" i="8"/>
  <c r="AF63" i="8"/>
  <c r="BC63" i="8"/>
  <c r="BL63" i="8"/>
  <c r="AS63" i="8"/>
  <c r="AH63" i="8"/>
  <c r="AT63" i="8"/>
  <c r="AZ63" i="8"/>
  <c r="BK63" i="8"/>
  <c r="AM63" i="8"/>
  <c r="AI63" i="8"/>
  <c r="BD63" i="8"/>
  <c r="AY63" i="8"/>
  <c r="BO63" i="8"/>
  <c r="AU63" i="8"/>
  <c r="BE63" i="8"/>
  <c r="BJ63" i="8"/>
  <c r="B19" i="8"/>
  <c r="BA63" i="8"/>
  <c r="AO63" i="8"/>
  <c r="BF63" i="8"/>
  <c r="AL63" i="8"/>
  <c r="BI63" i="8"/>
  <c r="AK63" i="8"/>
  <c r="AQ63" i="8"/>
  <c r="AE63" i="8" s="1"/>
  <c r="AJ63" i="8"/>
  <c r="BM63" i="8"/>
  <c r="BG63" i="8"/>
  <c r="BN46" i="8"/>
  <c r="BK46" i="8"/>
  <c r="BM46" i="8"/>
  <c r="BL46" i="8"/>
  <c r="AK46" i="8"/>
  <c r="BC46" i="8"/>
  <c r="AW46" i="8"/>
  <c r="AG46" i="8"/>
  <c r="AB46" i="8"/>
  <c r="AM46" i="8"/>
  <c r="E4" i="8"/>
  <c r="BJ46" i="8"/>
  <c r="BD46" i="8"/>
  <c r="BB46" i="8"/>
  <c r="AR46" i="8"/>
  <c r="BA46" i="8"/>
  <c r="AS46" i="8"/>
  <c r="AU46" i="8"/>
  <c r="BH46" i="8"/>
  <c r="AT46" i="8"/>
  <c r="BI46" i="8"/>
  <c r="AY46" i="8"/>
  <c r="AH46" i="8"/>
  <c r="AQ46" i="8"/>
  <c r="AE46" i="8" s="1"/>
  <c r="AV46" i="8"/>
  <c r="AI46" i="8"/>
  <c r="AF46" i="8"/>
  <c r="AX46" i="8"/>
  <c r="BF46" i="8"/>
  <c r="AZ46" i="8"/>
  <c r="BE46" i="8"/>
  <c r="AO46" i="8"/>
  <c r="AP46" i="8"/>
  <c r="AL46" i="8"/>
  <c r="BO46" i="8"/>
  <c r="AN46" i="8"/>
  <c r="BG46" i="8"/>
  <c r="AJ46" i="8"/>
  <c r="BE52" i="8"/>
  <c r="AK52" i="8"/>
  <c r="AF52" i="8"/>
  <c r="BD52" i="8"/>
  <c r="AY52" i="8"/>
  <c r="BK52" i="8"/>
  <c r="BH52" i="8"/>
  <c r="BL52" i="8"/>
  <c r="AM52" i="8"/>
  <c r="AI52" i="8"/>
  <c r="AL52" i="8"/>
  <c r="BF52" i="8"/>
  <c r="AV52" i="8"/>
  <c r="AS52" i="8"/>
  <c r="BC52" i="8"/>
  <c r="AO52" i="8"/>
  <c r="BG56" i="8"/>
  <c r="F23" i="8"/>
  <c r="AL50" i="8"/>
  <c r="BM50" i="8"/>
  <c r="BJ50" i="8"/>
  <c r="BC56" i="8"/>
  <c r="BE56" i="8"/>
  <c r="AJ56" i="8"/>
  <c r="BA56" i="8"/>
  <c r="AV65" i="8"/>
  <c r="BA68" i="8"/>
  <c r="AK68" i="8"/>
  <c r="BK68" i="8"/>
  <c r="AB68" i="8"/>
  <c r="AG68" i="8"/>
  <c r="BJ68" i="8"/>
  <c r="BL68" i="8"/>
  <c r="BC68" i="8"/>
  <c r="AU68" i="8"/>
  <c r="AF68" i="8"/>
  <c r="Q19" i="8"/>
  <c r="AP68" i="8"/>
  <c r="AV68" i="8"/>
  <c r="BI68" i="8"/>
  <c r="BN68" i="8"/>
  <c r="AN68" i="8"/>
  <c r="BG68" i="8"/>
  <c r="AS68" i="8"/>
  <c r="BH68" i="8"/>
  <c r="AW68" i="8"/>
  <c r="BM68" i="8"/>
  <c r="AI68" i="8"/>
  <c r="AQ68" i="8"/>
  <c r="AE68" i="8" s="1"/>
  <c r="BO76" i="8"/>
  <c r="E29" i="8"/>
  <c r="AP76" i="8"/>
  <c r="AN76" i="8"/>
  <c r="AL76" i="8"/>
  <c r="BD62" i="8"/>
  <c r="BK62" i="8"/>
  <c r="BN62" i="8"/>
  <c r="AT62" i="8"/>
  <c r="AI62" i="8"/>
  <c r="AG62" i="8"/>
  <c r="BB62" i="8"/>
  <c r="AP62" i="8"/>
  <c r="BF62" i="8"/>
  <c r="AF62" i="8"/>
  <c r="AZ62" i="8"/>
  <c r="Q14" i="8"/>
  <c r="AX62" i="8"/>
  <c r="BH62" i="8"/>
  <c r="AM62" i="8"/>
  <c r="AS62" i="8"/>
  <c r="AH62" i="8"/>
  <c r="BL62" i="8"/>
  <c r="BM62" i="8"/>
  <c r="AW62" i="8"/>
  <c r="AR62" i="8"/>
  <c r="AB62" i="8"/>
  <c r="BE62" i="8"/>
  <c r="AL62" i="8"/>
  <c r="AO62" i="8"/>
  <c r="AQ62" i="8"/>
  <c r="AE62" i="8" s="1"/>
  <c r="BO62" i="8"/>
  <c r="BJ62" i="8"/>
  <c r="BG62" i="8"/>
  <c r="BC62" i="8"/>
  <c r="BA62" i="8"/>
  <c r="AU62" i="8"/>
  <c r="AY62" i="8"/>
  <c r="AV62" i="8"/>
  <c r="AK62" i="8"/>
  <c r="AJ62" i="8"/>
  <c r="BI62" i="8"/>
  <c r="AN62" i="8"/>
  <c r="AM48" i="8"/>
  <c r="BC48" i="8"/>
  <c r="AY48" i="8"/>
  <c r="AB48" i="8"/>
  <c r="BH48" i="8"/>
  <c r="AO48" i="8"/>
  <c r="AN48" i="8"/>
  <c r="BG48" i="8"/>
  <c r="AW48" i="8"/>
  <c r="AX48" i="8"/>
  <c r="K4" i="8"/>
  <c r="BN48" i="8"/>
  <c r="AF48" i="8"/>
  <c r="BA48" i="8"/>
  <c r="AU48" i="8"/>
  <c r="BO48" i="8"/>
  <c r="AK48" i="8"/>
  <c r="BB48" i="8"/>
  <c r="AI48" i="8"/>
  <c r="AL48" i="8"/>
  <c r="BI48" i="8"/>
  <c r="AT48" i="8"/>
  <c r="BL48" i="8"/>
  <c r="AQ48" i="8"/>
  <c r="AE48" i="8" s="1"/>
  <c r="AZ48" i="8"/>
  <c r="AJ48" i="8"/>
  <c r="AR48" i="8"/>
  <c r="BJ48" i="8"/>
  <c r="AH48" i="8"/>
  <c r="BF48" i="8"/>
  <c r="BD48" i="8"/>
  <c r="AV48" i="8"/>
  <c r="AS48" i="8"/>
  <c r="BK48" i="8"/>
  <c r="BE48" i="8"/>
  <c r="AP48" i="8"/>
  <c r="AG48" i="8"/>
  <c r="BM48" i="8"/>
  <c r="BJ75" i="8"/>
  <c r="AZ75" i="8"/>
  <c r="AY75" i="8"/>
  <c r="AM75" i="8"/>
  <c r="AK75" i="8"/>
  <c r="BE75" i="8"/>
  <c r="AP75" i="8"/>
  <c r="AW75" i="8"/>
  <c r="AU75" i="8"/>
  <c r="BM75" i="8"/>
  <c r="AH75" i="8"/>
  <c r="AO75" i="8"/>
  <c r="BC75" i="8"/>
  <c r="AQ75" i="8"/>
  <c r="AE75" i="8" s="1"/>
  <c r="BD75" i="8"/>
  <c r="AI75" i="8"/>
  <c r="BN75" i="8"/>
  <c r="BF80" i="8"/>
  <c r="BI80" i="8"/>
  <c r="BO80" i="8"/>
  <c r="AT80" i="8"/>
  <c r="AI80" i="8"/>
  <c r="AK80" i="8"/>
  <c r="AW80" i="8"/>
  <c r="BL80" i="8"/>
  <c r="AS80" i="8"/>
  <c r="BD80" i="8"/>
  <c r="BE80" i="8"/>
  <c r="AB80" i="8"/>
  <c r="AV80" i="8"/>
  <c r="AR80" i="8"/>
  <c r="AQ80" i="8"/>
  <c r="AE80" i="8" s="1"/>
  <c r="AZ80" i="8"/>
  <c r="BG80" i="8"/>
  <c r="AN80" i="8"/>
  <c r="AU80" i="8"/>
  <c r="BJ80" i="8"/>
  <c r="AP80" i="8"/>
  <c r="AX80" i="8"/>
  <c r="Q29" i="8"/>
  <c r="BM80" i="8"/>
  <c r="AM80" i="8"/>
  <c r="BB80" i="8"/>
  <c r="AL80" i="8"/>
  <c r="AY80" i="8"/>
  <c r="BC80" i="8"/>
  <c r="BK80" i="8"/>
  <c r="AH80" i="8"/>
  <c r="AG80" i="8"/>
  <c r="AJ80" i="8"/>
  <c r="AO80" i="8"/>
  <c r="BN80" i="8"/>
  <c r="BA80" i="8"/>
  <c r="AF80" i="8"/>
  <c r="BH80" i="8"/>
  <c r="E23" i="8"/>
  <c r="AM50" i="8"/>
  <c r="BN50" i="8"/>
  <c r="BG50" i="8"/>
  <c r="BL56" i="8"/>
  <c r="AS56" i="8"/>
  <c r="BA65" i="8"/>
  <c r="AF56" i="8"/>
  <c r="AF65" i="8"/>
  <c r="AK77" i="8"/>
  <c r="BN77" i="8"/>
  <c r="BL77" i="8"/>
  <c r="AJ77" i="8"/>
  <c r="AH77" i="8"/>
  <c r="BG77" i="8"/>
  <c r="AG77" i="8"/>
  <c r="AF77" i="8"/>
  <c r="AZ77" i="8"/>
  <c r="BE77" i="8"/>
  <c r="BD77" i="8"/>
  <c r="AO77" i="8"/>
  <c r="AQ77" i="8"/>
  <c r="AE77" i="8" s="1"/>
  <c r="BK77" i="8"/>
  <c r="BO77" i="8"/>
  <c r="BJ77" i="8"/>
  <c r="BM77" i="8"/>
  <c r="AX77" i="8"/>
  <c r="AB77" i="8"/>
  <c r="BC77" i="8"/>
  <c r="AL77" i="8"/>
  <c r="AU77" i="8"/>
  <c r="BH77" i="8"/>
  <c r="AP77" i="8"/>
  <c r="H29" i="8"/>
  <c r="AV77" i="8"/>
  <c r="BG64" i="8"/>
  <c r="AF64" i="8"/>
  <c r="AI64" i="8"/>
  <c r="AS64" i="8"/>
  <c r="AK64" i="8"/>
  <c r="AG64" i="8"/>
  <c r="BO58" i="8"/>
  <c r="BI58" i="8"/>
  <c r="BA58" i="8"/>
  <c r="BE58" i="8"/>
  <c r="AF58" i="8"/>
  <c r="AV58" i="8"/>
  <c r="BB58" i="8"/>
  <c r="AL58" i="8"/>
  <c r="AG58" i="8"/>
  <c r="AU58" i="8"/>
  <c r="AK58" i="8"/>
  <c r="AM58" i="8"/>
  <c r="AB58" i="8"/>
  <c r="BG58" i="8"/>
  <c r="BN58" i="8"/>
  <c r="E14" i="8"/>
  <c r="BK58" i="8"/>
  <c r="AX58" i="8"/>
  <c r="AR58" i="8"/>
  <c r="AN58" i="8"/>
  <c r="BL58" i="8"/>
  <c r="AT58" i="8"/>
  <c r="AZ58" i="8"/>
  <c r="BC58" i="8"/>
  <c r="AJ58" i="8"/>
  <c r="AQ58" i="8"/>
  <c r="AE58" i="8" s="1"/>
  <c r="BM58" i="8"/>
  <c r="AW58" i="8"/>
  <c r="AS58" i="8"/>
  <c r="AY58" i="8"/>
  <c r="AI58" i="8"/>
  <c r="BJ58" i="8"/>
  <c r="AH58" i="8"/>
  <c r="BH58" i="8"/>
  <c r="BD58" i="8"/>
  <c r="AP58" i="8"/>
  <c r="BF58" i="8"/>
  <c r="AO58" i="8"/>
  <c r="BO74" i="8"/>
  <c r="AT74" i="8"/>
  <c r="AI74" i="8"/>
  <c r="AG74" i="8"/>
  <c r="AQ74" i="8"/>
  <c r="AE74" i="8" s="1"/>
  <c r="BJ74" i="8"/>
  <c r="AU74" i="8"/>
  <c r="AW74" i="8"/>
  <c r="BF74" i="8"/>
  <c r="BK74" i="8"/>
  <c r="AS74" i="8"/>
  <c r="BM74" i="8"/>
  <c r="BN74" i="8"/>
  <c r="BA74" i="8"/>
  <c r="AO74" i="8"/>
  <c r="BE74" i="8"/>
  <c r="BI74" i="8"/>
  <c r="BG74" i="8"/>
  <c r="AN74" i="8"/>
  <c r="AY74" i="8"/>
  <c r="Q24" i="8"/>
  <c r="AP74" i="8"/>
  <c r="AL74" i="8"/>
  <c r="BL74" i="8"/>
  <c r="BB74" i="8"/>
  <c r="BC74" i="8"/>
  <c r="AK74" i="8"/>
  <c r="AB74" i="8"/>
  <c r="BH74" i="8"/>
  <c r="AF74" i="8"/>
  <c r="AZ74" i="8"/>
  <c r="AV74" i="8"/>
  <c r="AJ74" i="8"/>
  <c r="AR74" i="8"/>
  <c r="BD74" i="8"/>
  <c r="AH74" i="8"/>
  <c r="AM74" i="8"/>
  <c r="AX74" i="8"/>
  <c r="BF54" i="8"/>
  <c r="BD54" i="8"/>
  <c r="AI54" i="8"/>
  <c r="BA54" i="8"/>
  <c r="BB54" i="8"/>
  <c r="AK54" i="8"/>
  <c r="BJ54" i="8"/>
  <c r="BK54" i="8"/>
  <c r="AS54" i="8"/>
  <c r="AV54" i="8"/>
  <c r="BE54" i="8"/>
  <c r="AL54" i="8"/>
  <c r="BN54" i="8"/>
  <c r="AM54" i="8"/>
  <c r="AZ54" i="8"/>
  <c r="BH54" i="8"/>
  <c r="AI53" i="8"/>
  <c r="BL53" i="8"/>
  <c r="AH53" i="8"/>
  <c r="AS53" i="8"/>
  <c r="AV53" i="8"/>
  <c r="BH53" i="8"/>
  <c r="AP53" i="8"/>
  <c r="AT53" i="8"/>
  <c r="AZ53" i="8"/>
  <c r="BF53" i="8"/>
  <c r="BJ53" i="8"/>
  <c r="BD53" i="8"/>
  <c r="AF53" i="8"/>
  <c r="BO53" i="8"/>
  <c r="AY53" i="8"/>
  <c r="BN53" i="8"/>
  <c r="AL53" i="8"/>
  <c r="BI53" i="8"/>
  <c r="H9" i="8"/>
  <c r="AW53" i="8"/>
  <c r="AJ53" i="8"/>
  <c r="AB53" i="8"/>
  <c r="BC53" i="8"/>
  <c r="AN53" i="8"/>
  <c r="AR53" i="8"/>
  <c r="BG53" i="8"/>
  <c r="AK53" i="8"/>
  <c r="AQ53" i="8"/>
  <c r="AE53" i="8" s="1"/>
  <c r="AO53" i="8"/>
  <c r="AU53" i="8"/>
  <c r="BA53" i="8"/>
  <c r="AG53" i="8"/>
  <c r="AX53" i="8"/>
  <c r="BB53" i="8"/>
  <c r="BM53" i="8"/>
  <c r="AM53" i="8"/>
  <c r="BK53" i="8"/>
  <c r="BE53" i="8"/>
  <c r="AX56" i="8"/>
  <c r="AU56" i="8"/>
  <c r="AK50" i="8"/>
  <c r="AB50" i="8"/>
  <c r="AL56" i="8"/>
  <c r="BH56" i="8"/>
  <c r="AT65" i="8"/>
  <c r="AZ56" i="8"/>
  <c r="BH65" i="8"/>
  <c r="AO56" i="8"/>
  <c r="BK56" i="8"/>
  <c r="BA47" i="8"/>
  <c r="AX49" i="8"/>
  <c r="BF49" i="8"/>
  <c r="BA49" i="8"/>
  <c r="BK49" i="8"/>
  <c r="AN49" i="8"/>
  <c r="BJ49" i="8"/>
  <c r="BG49" i="8"/>
  <c r="AL49" i="8"/>
  <c r="AK49" i="8"/>
  <c r="AY49" i="8"/>
  <c r="AI49" i="8"/>
  <c r="AS49" i="8"/>
  <c r="BE49" i="8"/>
  <c r="BI49" i="8"/>
  <c r="BD49" i="8"/>
  <c r="BO49" i="8"/>
  <c r="BN49" i="8"/>
  <c r="AG49" i="8"/>
  <c r="AH49" i="8"/>
  <c r="BH49" i="8"/>
  <c r="AM49" i="8"/>
  <c r="AV49" i="8"/>
  <c r="BL49" i="8"/>
  <c r="AQ49" i="8"/>
  <c r="AE49" i="8" s="1"/>
  <c r="BB49" i="8"/>
  <c r="AF49" i="8"/>
  <c r="AT49" i="8"/>
  <c r="AU49" i="8"/>
  <c r="AJ49" i="8"/>
  <c r="BC49" i="8"/>
  <c r="BM49" i="8"/>
  <c r="AZ49" i="8"/>
  <c r="AR49" i="8"/>
  <c r="AO49" i="8"/>
  <c r="AP49" i="8"/>
  <c r="AW49" i="8"/>
  <c r="AB49" i="8"/>
  <c r="N4" i="8"/>
  <c r="AB60" i="8"/>
  <c r="AR60" i="8"/>
  <c r="AV60" i="8"/>
  <c r="AI60" i="8"/>
  <c r="BJ60" i="8"/>
  <c r="AJ60" i="8"/>
  <c r="BO66" i="8"/>
  <c r="AF66" i="8"/>
  <c r="BC66" i="8"/>
  <c r="AN66" i="8"/>
  <c r="AL66" i="8"/>
  <c r="AI66" i="8"/>
  <c r="AW66" i="8"/>
  <c r="AH66" i="8"/>
  <c r="BB66" i="8"/>
  <c r="AP66" i="8"/>
  <c r="AZ66" i="8"/>
  <c r="AQ66" i="8"/>
  <c r="AE66" i="8" s="1"/>
  <c r="BF66" i="8"/>
  <c r="AG66" i="8"/>
  <c r="AB66" i="8"/>
  <c r="BI66" i="8"/>
  <c r="BH66" i="8"/>
  <c r="BN66" i="8"/>
  <c r="AO66" i="8"/>
  <c r="BE66" i="8"/>
  <c r="AM66" i="8"/>
  <c r="BG66" i="8"/>
  <c r="AV66" i="8"/>
  <c r="AK66" i="8"/>
  <c r="BA66" i="8"/>
  <c r="AY66" i="8"/>
  <c r="AX66" i="8"/>
  <c r="AT66" i="8"/>
  <c r="BJ66" i="8"/>
  <c r="BM66" i="8"/>
  <c r="AS66" i="8"/>
  <c r="BL66" i="8"/>
  <c r="BD66" i="8"/>
  <c r="BK66" i="8"/>
  <c r="AJ66" i="8"/>
  <c r="AU66" i="8"/>
  <c r="K19" i="8"/>
  <c r="AR66" i="8"/>
  <c r="H24" i="8"/>
  <c r="AO71" i="8"/>
  <c r="BC71" i="8"/>
  <c r="BK71" i="8"/>
  <c r="BM71" i="8"/>
  <c r="AX71" i="8"/>
  <c r="AN71" i="8"/>
  <c r="AZ71" i="8"/>
  <c r="AQ71" i="8"/>
  <c r="AE71" i="8" s="1"/>
  <c r="BI71" i="8"/>
  <c r="AB71" i="8"/>
  <c r="AG71" i="8"/>
  <c r="AK71" i="8"/>
  <c r="AV71" i="8"/>
  <c r="AY71" i="8"/>
  <c r="AU71" i="8"/>
  <c r="BL71" i="8"/>
  <c r="AS71" i="8"/>
  <c r="BN71" i="8"/>
  <c r="BA71" i="8"/>
  <c r="AT71" i="8"/>
  <c r="AR71" i="8"/>
  <c r="BO71" i="8"/>
  <c r="AL71" i="8"/>
  <c r="AF71" i="8"/>
  <c r="BG71" i="8"/>
  <c r="AH71" i="8"/>
  <c r="BD71" i="8"/>
  <c r="BE71" i="8"/>
  <c r="AJ71" i="8"/>
  <c r="BJ71" i="8"/>
  <c r="BF71" i="8"/>
  <c r="AI71" i="8"/>
  <c r="BH71" i="8"/>
  <c r="BB71" i="8"/>
  <c r="AW71" i="8"/>
  <c r="AM71" i="8"/>
  <c r="AP71" i="8"/>
  <c r="BD78" i="8"/>
  <c r="BJ78" i="8"/>
  <c r="AR78" i="8"/>
  <c r="AG78" i="8"/>
  <c r="AH78" i="8"/>
  <c r="BO78" i="8"/>
  <c r="K29" i="8"/>
  <c r="BN78" i="8"/>
  <c r="AF78" i="8"/>
  <c r="BG78" i="8"/>
  <c r="BF78" i="8"/>
  <c r="BH78" i="8"/>
  <c r="AO78" i="8"/>
  <c r="AU78" i="8"/>
  <c r="M13" i="8"/>
  <c r="K13" i="8"/>
  <c r="L11" i="8"/>
  <c r="L9" i="8"/>
  <c r="M16" i="8" l="1"/>
  <c r="L14" i="8"/>
  <c r="L16" i="8"/>
  <c r="K16" i="8"/>
  <c r="L18" i="8"/>
  <c r="M18" i="8"/>
  <c r="D31" i="8"/>
  <c r="H23" i="8"/>
  <c r="C29" i="8"/>
  <c r="I21" i="8"/>
  <c r="N11" i="8"/>
  <c r="C33" i="8"/>
  <c r="O11" i="8"/>
  <c r="O13" i="8"/>
  <c r="J21" i="8"/>
  <c r="D33" i="8"/>
  <c r="B33" i="8"/>
  <c r="B31" i="8"/>
  <c r="I19" i="8"/>
  <c r="N13" i="8"/>
  <c r="J23" i="8"/>
  <c r="H21" i="8"/>
  <c r="P11" i="8"/>
  <c r="O9" i="8"/>
  <c r="AS40" i="8"/>
  <c r="G11" i="8"/>
  <c r="E11" i="8"/>
  <c r="AY39" i="8"/>
  <c r="C18" i="8"/>
  <c r="B18" i="8"/>
  <c r="C14" i="8"/>
  <c r="C16" i="8"/>
  <c r="B16" i="8"/>
  <c r="AF39" i="8"/>
  <c r="F9" i="8"/>
  <c r="F11" i="8"/>
  <c r="G13" i="8"/>
  <c r="E13" i="8"/>
  <c r="AZ40" i="8"/>
  <c r="BO40" i="8"/>
  <c r="BM39" i="8"/>
  <c r="AH39" i="8"/>
  <c r="BD40" i="8"/>
  <c r="BG40" i="8"/>
  <c r="AM39" i="8"/>
  <c r="BK39" i="8"/>
  <c r="AW40" i="8"/>
  <c r="AH40" i="8"/>
  <c r="BF40" i="8"/>
  <c r="BC40" i="8"/>
  <c r="AO39" i="8"/>
  <c r="AP40" i="8"/>
  <c r="AV40" i="8"/>
  <c r="BJ40" i="8"/>
  <c r="BA39" i="8"/>
  <c r="AR39" i="8"/>
  <c r="BL39" i="8"/>
  <c r="BI39" i="8"/>
  <c r="AL40" i="8"/>
  <c r="AK39" i="8"/>
  <c r="BC39" i="8"/>
  <c r="AF40" i="8"/>
  <c r="AS39" i="8"/>
  <c r="BN40" i="8"/>
  <c r="BH40" i="8"/>
  <c r="AX39" i="8"/>
  <c r="AG40" i="8"/>
  <c r="J16" i="8"/>
  <c r="H16" i="8"/>
  <c r="I18" i="8"/>
  <c r="H18" i="8"/>
  <c r="I14" i="8"/>
  <c r="J18" i="8"/>
  <c r="I16" i="8"/>
  <c r="AE39" i="8"/>
  <c r="AN40" i="8"/>
  <c r="AO40" i="8"/>
  <c r="BF39" i="8"/>
  <c r="AE40" i="8"/>
  <c r="BM40" i="8"/>
  <c r="BD39" i="8"/>
  <c r="AV39" i="8"/>
  <c r="BE40" i="8"/>
  <c r="BN39" i="8"/>
  <c r="AI40" i="8"/>
  <c r="AU40" i="8"/>
  <c r="BG39" i="8"/>
  <c r="BB40" i="8"/>
  <c r="AY40" i="8"/>
  <c r="AT39" i="8"/>
  <c r="AJ39" i="8"/>
  <c r="BI40" i="8"/>
  <c r="BO39" i="8"/>
  <c r="F28" i="8"/>
  <c r="G26" i="8"/>
  <c r="F24" i="8"/>
  <c r="F26" i="8"/>
  <c r="E26" i="8"/>
  <c r="E28" i="8"/>
  <c r="G28" i="8"/>
  <c r="K26" i="8"/>
  <c r="L24" i="8"/>
  <c r="L26" i="8"/>
  <c r="M28" i="8"/>
  <c r="L28" i="8"/>
  <c r="M26" i="8"/>
  <c r="K28" i="8"/>
  <c r="N31" i="8"/>
  <c r="O29" i="8"/>
  <c r="O33" i="8"/>
  <c r="N33" i="8"/>
  <c r="P31" i="8"/>
  <c r="P33" i="8"/>
  <c r="O31" i="8"/>
  <c r="S33" i="8"/>
  <c r="R33" i="8"/>
  <c r="R29" i="8"/>
  <c r="S31" i="8"/>
  <c r="Q33" i="8"/>
  <c r="Q31" i="8"/>
  <c r="R31" i="8"/>
  <c r="O8" i="8"/>
  <c r="N6" i="8"/>
  <c r="P6" i="8"/>
  <c r="O4" i="8"/>
  <c r="N8" i="8"/>
  <c r="P8" i="8"/>
  <c r="O6" i="8"/>
  <c r="AM40" i="8"/>
  <c r="AI39" i="8"/>
  <c r="BE39" i="8"/>
  <c r="BE41" i="8" s="1"/>
  <c r="BE43" i="8" s="1"/>
  <c r="AJ40" i="8"/>
  <c r="AG39" i="8"/>
  <c r="BH39" i="8"/>
  <c r="AL39" i="8"/>
  <c r="AT40" i="8"/>
  <c r="BJ39" i="8"/>
  <c r="AK40" i="8"/>
  <c r="AP39" i="8"/>
  <c r="BL40" i="8"/>
  <c r="N28" i="8"/>
  <c r="O26" i="8"/>
  <c r="O28" i="8"/>
  <c r="P26" i="8"/>
  <c r="O24" i="8"/>
  <c r="P28" i="8"/>
  <c r="N26" i="8"/>
  <c r="AU39" i="8"/>
  <c r="M33" i="8"/>
  <c r="K33" i="8"/>
  <c r="L31" i="8"/>
  <c r="L29" i="8"/>
  <c r="K31" i="8"/>
  <c r="L33" i="8"/>
  <c r="M31" i="8"/>
  <c r="D28" i="8"/>
  <c r="D26" i="8"/>
  <c r="B28" i="8"/>
  <c r="C24" i="8"/>
  <c r="C26" i="8"/>
  <c r="B26" i="8"/>
  <c r="C28" i="8"/>
  <c r="BA40" i="8"/>
  <c r="AR40" i="8"/>
  <c r="AQ39" i="8"/>
  <c r="BB39" i="8"/>
  <c r="BK40" i="8"/>
  <c r="R26" i="8"/>
  <c r="Q26" i="8"/>
  <c r="R24" i="8"/>
  <c r="S28" i="8"/>
  <c r="S26" i="8"/>
  <c r="R28" i="8"/>
  <c r="Q28" i="8"/>
  <c r="L8" i="8"/>
  <c r="M8" i="8"/>
  <c r="L4" i="8"/>
  <c r="K6" i="8"/>
  <c r="L6" i="8"/>
  <c r="M6" i="8"/>
  <c r="K8" i="8"/>
  <c r="B21" i="8"/>
  <c r="C23" i="8"/>
  <c r="D23" i="8"/>
  <c r="C21" i="8"/>
  <c r="C19" i="8"/>
  <c r="B23" i="8"/>
  <c r="D21" i="8"/>
  <c r="P16" i="8"/>
  <c r="N18" i="8"/>
  <c r="O18" i="8"/>
  <c r="O16" i="8"/>
  <c r="N16" i="8"/>
  <c r="P18" i="8"/>
  <c r="O14" i="8"/>
  <c r="S18" i="8"/>
  <c r="Q18" i="8"/>
  <c r="R16" i="8"/>
  <c r="S16" i="8"/>
  <c r="R14" i="8"/>
  <c r="Q16" i="8"/>
  <c r="R18" i="8"/>
  <c r="AZ39" i="8"/>
  <c r="H28" i="8"/>
  <c r="I26" i="8"/>
  <c r="H26" i="8"/>
  <c r="I24" i="8"/>
  <c r="J28" i="8"/>
  <c r="J26" i="8"/>
  <c r="I28" i="8"/>
  <c r="R8" i="8"/>
  <c r="R4" i="8"/>
  <c r="Q8" i="8"/>
  <c r="S8" i="8"/>
  <c r="S6" i="8"/>
  <c r="Q6" i="8"/>
  <c r="R6" i="8"/>
  <c r="C13" i="8"/>
  <c r="C11" i="8"/>
  <c r="B13" i="8"/>
  <c r="C9" i="8"/>
  <c r="D11" i="8"/>
  <c r="D13" i="8"/>
  <c r="B11" i="8"/>
  <c r="AX40" i="8"/>
  <c r="AQ40" i="8"/>
  <c r="AN39" i="8"/>
  <c r="AW39" i="8"/>
  <c r="I29" i="8"/>
  <c r="H31" i="8"/>
  <c r="H33" i="8"/>
  <c r="J31" i="8"/>
  <c r="J33" i="8"/>
  <c r="I31" i="8"/>
  <c r="I33" i="8"/>
  <c r="S23" i="8"/>
  <c r="R21" i="8"/>
  <c r="Q23" i="8"/>
  <c r="R19" i="8"/>
  <c r="R23" i="8"/>
  <c r="S21" i="8"/>
  <c r="Q21" i="8"/>
  <c r="B6" i="8"/>
  <c r="B8" i="8"/>
  <c r="C4" i="8"/>
  <c r="C6" i="8"/>
  <c r="D8" i="8"/>
  <c r="C8" i="8"/>
  <c r="D6" i="8"/>
  <c r="S11" i="8"/>
  <c r="Q13" i="8"/>
  <c r="R11" i="8"/>
  <c r="Q11" i="8"/>
  <c r="R13" i="8"/>
  <c r="S13" i="8"/>
  <c r="R9" i="8"/>
  <c r="H13" i="8"/>
  <c r="J13" i="8"/>
  <c r="J11" i="8"/>
  <c r="I11" i="8"/>
  <c r="I9" i="8"/>
  <c r="H11" i="8"/>
  <c r="I13" i="8"/>
  <c r="G33" i="8"/>
  <c r="F31" i="8"/>
  <c r="F29" i="8"/>
  <c r="E33" i="8"/>
  <c r="E31" i="8"/>
  <c r="F33" i="8"/>
  <c r="G31" i="8"/>
  <c r="L23" i="8"/>
  <c r="L19" i="8"/>
  <c r="L21" i="8"/>
  <c r="K23" i="8"/>
  <c r="K21" i="8"/>
  <c r="M23" i="8"/>
  <c r="M21" i="8"/>
  <c r="F14" i="8"/>
  <c r="G18" i="8"/>
  <c r="E16" i="8"/>
  <c r="F16" i="8"/>
  <c r="G16" i="8"/>
  <c r="F18" i="8"/>
  <c r="E18" i="8"/>
  <c r="G8" i="8"/>
  <c r="F4" i="8"/>
  <c r="F8" i="8"/>
  <c r="E8" i="8"/>
  <c r="G6" i="8"/>
  <c r="F6" i="8"/>
  <c r="E6" i="8"/>
  <c r="O23" i="8"/>
  <c r="N21" i="8"/>
  <c r="P23" i="8"/>
  <c r="P21" i="8"/>
  <c r="O19" i="8"/>
  <c r="O21" i="8"/>
  <c r="N23" i="8"/>
  <c r="AS41" i="8" l="1"/>
  <c r="AS43" i="8" s="1"/>
  <c r="AN41" i="8"/>
  <c r="AN43" i="8" s="1"/>
  <c r="AP41" i="8"/>
  <c r="AP43" i="8" s="1"/>
  <c r="AK41" i="8"/>
  <c r="AK43" i="8" s="1"/>
  <c r="AL41" i="8"/>
  <c r="AL43" i="8" s="1"/>
  <c r="AY41" i="8"/>
  <c r="AY43" i="8" s="1"/>
  <c r="BC41" i="8"/>
  <c r="BC43" i="8" s="1"/>
  <c r="AU41" i="8"/>
  <c r="AU43" i="8" s="1"/>
  <c r="BK41" i="8"/>
  <c r="BK43" i="8" s="1"/>
  <c r="BG41" i="8"/>
  <c r="BG43" i="8" s="1"/>
  <c r="AW41" i="8"/>
  <c r="AW43" i="8" s="1"/>
  <c r="AI41" i="8"/>
  <c r="AI43" i="8" s="1"/>
  <c r="BI41" i="8"/>
  <c r="BI43" i="8" s="1"/>
  <c r="AF41" i="8"/>
  <c r="AF43" i="8" s="1"/>
  <c r="BJ41" i="8"/>
  <c r="BJ43" i="8" s="1"/>
  <c r="BD41" i="8"/>
  <c r="BD43" i="8" s="1"/>
  <c r="AX41" i="8"/>
  <c r="AX43" i="8" s="1"/>
  <c r="AM41" i="8"/>
  <c r="AM43" i="8" s="1"/>
  <c r="AT41" i="8"/>
  <c r="AT43" i="8" s="1"/>
  <c r="AH41" i="8"/>
  <c r="AH43" i="8" s="1"/>
  <c r="Z41" i="8"/>
  <c r="Y45" i="8" s="1"/>
  <c r="BB41" i="8"/>
  <c r="BB43" i="8" s="1"/>
  <c r="AR41" i="8"/>
  <c r="AR43" i="8" s="1"/>
  <c r="AV41" i="8"/>
  <c r="AV43" i="8" s="1"/>
  <c r="BH41" i="8"/>
  <c r="BH43" i="8" s="1"/>
  <c r="BL41" i="8"/>
  <c r="BL43" i="8" s="1"/>
  <c r="BF41" i="8"/>
  <c r="BF43" i="8" s="1"/>
  <c r="BM41" i="8"/>
  <c r="BM43" i="8" s="1"/>
  <c r="AQ41" i="8"/>
  <c r="AQ43" i="8" s="1"/>
  <c r="BO41" i="8"/>
  <c r="BO43" i="8" s="1"/>
  <c r="BN41" i="8"/>
  <c r="BN43" i="8" s="1"/>
  <c r="AZ41" i="8"/>
  <c r="AZ43" i="8" s="1"/>
  <c r="BA41" i="8"/>
  <c r="BA43" i="8" s="1"/>
  <c r="AE41" i="8"/>
  <c r="AE43" i="8" s="1"/>
  <c r="AG41" i="8"/>
  <c r="AG43" i="8" s="1"/>
  <c r="AO41" i="8"/>
  <c r="AO43" i="8" s="1"/>
  <c r="AJ41" i="8"/>
  <c r="AJ43" i="8" s="1"/>
  <c r="Z42" i="8" l="1"/>
  <c r="Y46" i="8" s="1"/>
  <c r="Y47" i="8" s="1"/>
  <c r="Y48" i="8" s="1"/>
  <c r="Y49" i="8" s="1"/>
  <c r="Y50" i="8" s="1"/>
  <c r="Y51" i="8" s="1"/>
  <c r="Y52" i="8" s="1"/>
  <c r="Y53" i="8" s="1"/>
  <c r="Y54" i="8" s="1"/>
  <c r="Y55" i="8" s="1"/>
  <c r="Y56" i="8" s="1"/>
  <c r="Y57" i="8" s="1"/>
  <c r="Y58" i="8" s="1"/>
  <c r="Y59" i="8" s="1"/>
  <c r="Y60" i="8" s="1"/>
  <c r="Y61" i="8" s="1"/>
  <c r="Y62" i="8" s="1"/>
  <c r="Y63" i="8" s="1"/>
  <c r="Y64" i="8" s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<sst xmlns="http://schemas.openxmlformats.org/spreadsheetml/2006/main" count="5340" uniqueCount="1819">
  <si>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</si>
  <si>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</si>
  <si>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</si>
  <si>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</si>
  <si>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</si>
  <si>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</si>
  <si>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</si>
  <si>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</si>
  <si>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</si>
  <si>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</si>
  <si>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</si>
  <si>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</si>
  <si>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</si>
  <si>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</si>
  <si>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</si>
  <si>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</si>
  <si>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</si>
  <si>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</si>
  <si>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</si>
  <si>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</si>
  <si>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</si>
  <si>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</si>
  <si>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</si>
  <si>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</si>
  <si>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BEST_EPS_YOY_GTH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</si>
  <si>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</si>
  <si>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</si>
  <si>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</si>
  <si>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</si>
  <si>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</si>
  <si>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</si>
  <si>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</si>
  <si>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</si>
  <si>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</si>
  <si>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</si>
  <si>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</si>
  <si>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</si>
  <si>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</si>
  <si>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</si>
  <si>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</si>
  <si>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</si>
  <si>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</si>
  <si>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</si>
  <si>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</si>
  <si>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</si>
  <si>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</si>
  <si>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</si>
  <si>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</si>
  <si>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</si>
  <si>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</si>
  <si>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</si>
  <si>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</si>
  <si>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</si>
  <si>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</si>
  <si>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</si>
  <si>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</si>
  <si>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</si>
  <si>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</si>
  <si>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</si>
  <si>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</si>
  <si>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</si>
  <si>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</si>
  <si>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AYGAZ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</si>
  <si>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</si>
  <si>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</si>
  <si>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</si>
  <si>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</si>
  <si>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</si>
  <si>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</si>
  <si>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</si>
  <si>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</si>
  <si>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</si>
  <si>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</si>
  <si>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</si>
  <si>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</si>
  <si>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</si>
  <si>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</si>
  <si>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</si>
  <si>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</si>
  <si>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</si>
  <si>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</si>
  <si>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</si>
  <si>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</si>
  <si>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GLYHO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</si>
  <si>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</si>
  <si>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</si>
  <si>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</si>
  <si>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</si>
  <si>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</si>
  <si>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</si>
  <si>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</si>
  <si>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TATGD TI Equity</t>
  </si>
  <si>
    <t>EGEEN TI Equity</t>
  </si>
  <si>
    <t>NTTUR TI Equity</t>
  </si>
  <si>
    <t>ODAS TI Equity</t>
  </si>
  <si>
    <t>GOODY TI Equity</t>
  </si>
  <si>
    <t>KARSN TI Equity</t>
  </si>
  <si>
    <t>DOAS TI Equity</t>
  </si>
  <si>
    <t>BAGFS TI Equity</t>
  </si>
  <si>
    <t>ICBCT TI Equity</t>
  </si>
  <si>
    <t>KIPA TI Equity</t>
  </si>
  <si>
    <t>BRISA TI Equity</t>
  </si>
  <si>
    <t>ALGYO TI Equity</t>
  </si>
  <si>
    <t>BIZIM TI Equity</t>
  </si>
  <si>
    <t>ALKIM TI Equity</t>
  </si>
  <si>
    <t>TRCAS TI Equity</t>
  </si>
  <si>
    <t>PRKME TI Equity</t>
  </si>
  <si>
    <t>BANVT TI Equity</t>
  </si>
  <si>
    <t>KARTN TI Equity</t>
  </si>
  <si>
    <t>IZMDC TI Equity</t>
  </si>
  <si>
    <t>GSDHO TI Equity</t>
  </si>
  <si>
    <t>KONYA TI Equity</t>
  </si>
  <si>
    <t>ERBOS TI Equity</t>
  </si>
  <si>
    <t>HLGYO TI Equity</t>
  </si>
  <si>
    <t>METRO TI Equity</t>
  </si>
  <si>
    <t>TMSN TI Equity</t>
  </si>
  <si>
    <t>KLGYO TI Equity</t>
  </si>
  <si>
    <t>CEMTS TI Equity</t>
  </si>
  <si>
    <t>CLEBI TI Equity</t>
  </si>
  <si>
    <t>AKENR TI Equity</t>
  </si>
  <si>
    <t>DEVA TI Equity</t>
  </si>
  <si>
    <t>VKGYO TI Equity</t>
  </si>
  <si>
    <t>CRFSA TI Equity</t>
  </si>
  <si>
    <t>TKNSA TI Equity</t>
  </si>
  <si>
    <t>TSPOR TI Equity</t>
  </si>
  <si>
    <t>ANELE TI Equity</t>
  </si>
  <si>
    <t>ALCTL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</si>
  <si>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</si>
  <si>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</si>
  <si>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</si>
  <si>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</si>
  <si>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</si>
  <si>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</si>
  <si>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</si>
  <si>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</si>
  <si>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</si>
  <si>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</si>
  <si>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</si>
  <si>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</si>
  <si>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</si>
  <si>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</si>
  <si>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</si>
  <si>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</si>
  <si>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</si>
  <si>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</si>
  <si>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</si>
  <si>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</si>
  <si>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</si>
  <si>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</si>
  <si>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</si>
  <si>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</si>
  <si>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</si>
  <si>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</si>
  <si>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</si>
  <si>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</si>
  <si>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</si>
  <si>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</si>
  <si>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</si>
  <si>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</si>
  <si>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</si>
  <si>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</si>
  <si>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</si>
  <si>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</si>
  <si>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</si>
  <si>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</si>
  <si>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</si>
  <si>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</si>
  <si>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</si>
  <si>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</si>
  <si>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</si>
  <si>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</si>
  <si>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</si>
  <si>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</si>
  <si>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</si>
  <si>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</si>
  <si>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</si>
  <si>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</si>
  <si>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</si>
  <si>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</si>
  <si>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</si>
  <si>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</si>
  <si>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</si>
  <si>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</si>
  <si>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</si>
  <si>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</si>
  <si>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</si>
  <si>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</si>
  <si>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</si>
  <si>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</si>
  <si>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</si>
  <si>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</si>
  <si>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</si>
  <si>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</si>
  <si>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</si>
  <si>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</si>
  <si>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</si>
  <si>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</si>
  <si>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</si>
  <si>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</si>
  <si>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</si>
  <si>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</si>
  <si>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</si>
  <si>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</si>
  <si>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</si>
  <si>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</si>
  <si>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</si>
  <si>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</si>
  <si>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</si>
  <si>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</si>
  <si>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</si>
  <si>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</si>
  <si>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</si>
  <si>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</si>
  <si>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</si>
  <si>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</si>
  <si>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</si>
  <si>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</si>
  <si>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</si>
  <si>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</si>
  <si>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</si>
  <si>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</si>
  <si>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</si>
  <si>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</si>
  <si>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</si>
  <si>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</si>
  <si>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</si>
  <si>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</si>
  <si>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</si>
  <si>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</si>
  <si>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</si>
  <si>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</si>
  <si>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</si>
  <si>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</si>
  <si>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</si>
  <si>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</si>
  <si>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</si>
  <si>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</si>
  <si>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</si>
  <si>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</si>
  <si>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</si>
  <si>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</si>
  <si>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</si>
  <si>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</si>
  <si>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</si>
  <si>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</si>
  <si>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</si>
  <si>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</si>
  <si>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</si>
  <si>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</si>
  <si>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</si>
  <si>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</si>
  <si>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</si>
  <si>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</si>
  <si>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</si>
  <si>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</si>
  <si>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</si>
  <si>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</si>
  <si>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</si>
  <si>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</si>
  <si>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</si>
  <si>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</si>
  <si>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</si>
  <si>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</si>
  <si>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</si>
  <si>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</si>
  <si>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</si>
  <si>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</si>
  <si>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</si>
  <si>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</si>
  <si>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</si>
  <si>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</si>
  <si>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</si>
  <si>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</si>
  <si>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</si>
  <si>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</si>
  <si>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</si>
  <si>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</si>
  <si>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CSRA UN Equity</t>
  </si>
  <si>
    <t>BHF UW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</si>
  <si>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</si>
  <si>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</si>
  <si>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</si>
  <si>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</si>
  <si>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</si>
  <si>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</si>
  <si>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</si>
  <si>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</si>
  <si>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</si>
  <si>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</si>
  <si>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</si>
  <si>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</si>
  <si>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</si>
  <si>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</si>
  <si>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</si>
  <si>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</si>
  <si>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</si>
  <si>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</si>
  <si>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</si>
  <si>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</si>
  <si>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</si>
  <si>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</si>
  <si>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</si>
  <si>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</si>
  <si>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</si>
  <si>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</si>
  <si>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</si>
  <si>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</si>
  <si>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</si>
  <si>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</si>
  <si>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</si>
  <si>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</si>
  <si>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</si>
  <si>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</si>
  <si>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</si>
  <si>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</si>
  <si>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</si>
  <si>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</si>
  <si>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BCR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</si>
  <si>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</si>
  <si>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</si>
  <si>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</si>
  <si>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</si>
  <si>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</si>
  <si>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</si>
  <si>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</si>
  <si>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</si>
  <si>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</si>
  <si>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</si>
  <si>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</si>
  <si>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</si>
  <si>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AMD UR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</si>
  <si>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</si>
  <si>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</si>
  <si>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</si>
  <si>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</si>
  <si>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</si>
  <si>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</si>
  <si>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</si>
  <si>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</si>
  <si>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</si>
  <si>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</si>
  <si>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 UW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</si>
  <si>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</si>
  <si>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</si>
  <si>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</si>
  <si>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</si>
  <si>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</si>
  <si>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</si>
  <si>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</si>
  <si>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</si>
  <si>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</si>
  <si>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</si>
  <si>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CBOE UW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</si>
  <si>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</si>
  <si>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</si>
  <si>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</si>
  <si>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</si>
  <si>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</si>
  <si>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</si>
  <si>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</si>
  <si>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</si>
  <si>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EQT UN Equity</t>
  </si>
  <si>
    <t>Q UN Equity</t>
  </si>
  <si>
    <t>XL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</si>
  <si>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</si>
  <si>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</si>
  <si>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</si>
  <si>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</si>
  <si>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</si>
  <si>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</si>
  <si>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</si>
  <si>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</si>
  <si>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</si>
  <si>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</si>
  <si>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</si>
  <si>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</si>
  <si>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</si>
  <si>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</si>
  <si>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</si>
  <si>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HRS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</si>
  <si>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</si>
  <si>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</si>
  <si>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</si>
  <si>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</si>
  <si>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</si>
  <si>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</si>
  <si>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</si>
  <si>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</si>
  <si>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</si>
  <si>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</si>
  <si>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</si>
  <si>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</si>
  <si>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</si>
  <si>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</si>
  <si>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</si>
  <si>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</si>
  <si>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</si>
  <si>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</si>
  <si>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</si>
  <si>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</si>
  <si>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</si>
  <si>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</si>
  <si>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</si>
  <si>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</si>
  <si>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</si>
  <si>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</si>
  <si>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</si>
  <si>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LUK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</si>
  <si>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</si>
  <si>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</si>
  <si>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</si>
  <si>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</si>
  <si>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</si>
  <si>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</si>
  <si>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</si>
  <si>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</si>
  <si>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</si>
  <si>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MAT UW Equity</t>
  </si>
  <si>
    <t>SPGI UN Equity</t>
  </si>
  <si>
    <t>MDT UN Equity</t>
  </si>
  <si>
    <t>CVS UN Equity</t>
  </si>
  <si>
    <t>DWDP UN Equity</t>
  </si>
  <si>
    <t>MU UW Equity</t>
  </si>
  <si>
    <t>MSI UN Equity</t>
  </si>
  <si>
    <t>MYL UW Equity</t>
  </si>
  <si>
    <t>LH UN Equity</t>
  </si>
  <si>
    <t>NWL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</si>
  <si>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</si>
  <si>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</si>
  <si>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</si>
  <si>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</si>
  <si>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</si>
  <si>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</si>
  <si>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</si>
  <si>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</si>
  <si>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</si>
  <si>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</si>
  <si>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</si>
  <si>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</si>
  <si>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</si>
  <si>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</si>
  <si>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</si>
  <si>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PCG UN Equity</t>
  </si>
  <si>
    <t>PH UN Equity</t>
  </si>
  <si>
    <t>PPL UN Equity</t>
  </si>
  <si>
    <t>PEP UN Equity</t>
  </si>
  <si>
    <t>EXC UN Equity</t>
  </si>
  <si>
    <t>COP UN Equity</t>
  </si>
  <si>
    <t>PHM UN Equity</t>
  </si>
  <si>
    <t>PNW UN Equity</t>
  </si>
  <si>
    <t>PNC UN Equity</t>
  </si>
  <si>
    <t>PPG UN Equity</t>
  </si>
  <si>
    <t>PX UN Equity</t>
  </si>
  <si>
    <t>PGR UN Equity</t>
  </si>
  <si>
    <t>PEG UN Equity</t>
  </si>
  <si>
    <t>RTN UN Equity</t>
  </si>
  <si>
    <t>RHI UN Equity</t>
  </si>
  <si>
    <t>SCG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</si>
  <si>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</si>
  <si>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</si>
  <si>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</si>
  <si>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</si>
  <si>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</si>
  <si>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</si>
  <si>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</si>
  <si>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</si>
  <si>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</si>
  <si>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</si>
  <si>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</si>
  <si>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</si>
  <si>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</si>
  <si>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</si>
  <si>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ANDV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</si>
  <si>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</si>
  <si>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</si>
  <si>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</si>
  <si>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</si>
  <si>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</si>
  <si>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</si>
  <si>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</si>
  <si>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</si>
  <si>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</si>
  <si>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</si>
  <si>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</si>
  <si>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</si>
  <si>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</si>
  <si>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</si>
  <si>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</si>
  <si>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</si>
  <si>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</si>
  <si>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</si>
  <si>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</si>
  <si>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</si>
  <si>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</si>
  <si>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</si>
  <si>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</si>
  <si>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</si>
  <si>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</si>
  <si>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</si>
  <si>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</si>
  <si>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</si>
  <si>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</si>
  <si>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</si>
  <si>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</si>
  <si>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</si>
  <si>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</si>
  <si>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</si>
  <si>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</si>
  <si>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</si>
  <si>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</si>
  <si>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</si>
  <si>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</si>
  <si>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</si>
  <si>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TWX UN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</si>
  <si>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</si>
  <si>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</si>
  <si>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</si>
  <si>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</si>
  <si>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</si>
  <si>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</si>
  <si>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</si>
  <si>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</si>
  <si>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ESRX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</si>
  <si>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</si>
  <si>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</si>
  <si>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</si>
  <si>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</si>
  <si>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</si>
  <si>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</si>
  <si>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</si>
  <si>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</si>
  <si>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HCN UN Equity</t>
  </si>
  <si>
    <t>BIIB UW Equity</t>
  </si>
  <si>
    <t>RRC UN Equity</t>
  </si>
  <si>
    <t>NTRS UW Equity</t>
  </si>
  <si>
    <t>PKG UN Equity</t>
  </si>
  <si>
    <t>PAYX UW Equity</t>
  </si>
  <si>
    <t>PBCT UW Equity</t>
  </si>
  <si>
    <t>PDCO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</si>
  <si>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</si>
  <si>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</si>
  <si>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</si>
  <si>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</si>
  <si>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</si>
  <si>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</si>
  <si>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</si>
  <si>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</si>
  <si>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</si>
  <si>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</si>
  <si>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</si>
  <si>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</si>
  <si>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</si>
  <si>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</si>
  <si>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</si>
  <si>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</si>
  <si>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</si>
  <si>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</si>
  <si>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</si>
  <si>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</si>
  <si>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</si>
  <si>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</si>
  <si>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</si>
  <si>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</si>
  <si>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</si>
  <si>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CHK UN Equity</t>
  </si>
  <si>
    <t>CFG UN Equity</t>
  </si>
  <si>
    <t>ORLY UW Equity</t>
  </si>
  <si>
    <t>ALL UN Equity</t>
  </si>
  <si>
    <t>FLIR UW Equity</t>
  </si>
  <si>
    <t>EQR UN Equity</t>
  </si>
  <si>
    <t>BWA UN Equity</t>
  </si>
  <si>
    <t>NFX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</si>
  <si>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</si>
  <si>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</si>
  <si>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</si>
  <si>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</si>
  <si>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</si>
  <si>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</si>
  <si>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</si>
  <si>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</si>
  <si>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</si>
  <si>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</si>
  <si>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</si>
  <si>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</si>
  <si>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</si>
  <si>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</si>
  <si>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</si>
  <si>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</si>
  <si>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</si>
  <si>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GT UW Equity</t>
  </si>
  <si>
    <t>DXC UN Equity</t>
  </si>
  <si>
    <t>DVA UN Equity</t>
  </si>
  <si>
    <t>HIG UN Equity</t>
  </si>
  <si>
    <t>IRM UN Equity</t>
  </si>
  <si>
    <t>EL UN Equity</t>
  </si>
  <si>
    <t>CDNS UW Equity</t>
  </si>
  <si>
    <t>PFG UN Equity</t>
  </si>
  <si>
    <t>SRCL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</si>
  <si>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</si>
  <si>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</si>
  <si>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</si>
  <si>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</si>
  <si>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</si>
  <si>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</si>
  <si>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</si>
  <si>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</si>
  <si>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</si>
  <si>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</si>
  <si>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</si>
  <si>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</si>
  <si>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</si>
  <si>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</si>
  <si>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</si>
  <si>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</si>
  <si>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</si>
  <si>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</si>
  <si>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LLL UN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</si>
  <si>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</si>
  <si>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</si>
  <si>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</si>
  <si>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</si>
  <si>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</si>
  <si>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</si>
  <si>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</si>
  <si>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</si>
  <si>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</si>
  <si>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</si>
  <si>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</si>
  <si>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</si>
  <si>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</si>
  <si>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SNI UW Equity</t>
  </si>
  <si>
    <t>SEE UN Equity</t>
  </si>
  <si>
    <t>CTSH UW Equity</t>
  </si>
  <si>
    <t>ISRG UW Equity</t>
  </si>
  <si>
    <t>AET UN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</si>
  <si>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</si>
  <si>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</si>
  <si>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</si>
  <si>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</si>
  <si>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</si>
  <si>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</si>
  <si>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</si>
  <si>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PCLN UW Equity</t>
  </si>
  <si>
    <t>FFIV UW Equity</t>
  </si>
  <si>
    <t>AKAM UW Equity</t>
  </si>
  <si>
    <t>DVN UN Equity</t>
  </si>
  <si>
    <t>GOOGL UW Equity</t>
  </si>
  <si>
    <t>RHT UN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</si>
  <si>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</si>
  <si>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</si>
  <si>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</si>
  <si>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</si>
  <si>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</si>
  <si>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</si>
  <si>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</si>
  <si>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</si>
  <si>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</si>
  <si>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</si>
  <si>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</si>
  <si>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</si>
  <si>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</si>
  <si>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MON UN Equity</t>
  </si>
  <si>
    <t>COH UN Equity</t>
  </si>
  <si>
    <t>FLR UN Equity</t>
  </si>
  <si>
    <t>CSX UW Equity</t>
  </si>
  <si>
    <t>EW UN Equity</t>
  </si>
  <si>
    <t>AMP UN Equity</t>
  </si>
  <si>
    <t>XEL UN Equity</t>
  </si>
  <si>
    <t>COL UN Equity</t>
  </si>
  <si>
    <t>FTI UN Equity</t>
  </si>
  <si>
    <t>ZBH UN Equity</t>
  </si>
  <si>
    <t>CBG UN Equity</t>
  </si>
  <si>
    <t>MA UN Equity</t>
  </si>
  <si>
    <t>SIG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</si>
  <si>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</si>
  <si>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</si>
  <si>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</si>
  <si>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</si>
  <si>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</si>
  <si>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</si>
  <si>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</si>
  <si>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</si>
  <si>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</si>
  <si>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</si>
  <si>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</si>
  <si>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</si>
  <si>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</si>
  <si>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</si>
  <si>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WYN UN Equity</t>
  </si>
  <si>
    <t>GOOG UW Equity</t>
  </si>
  <si>
    <t>TEL UN Equity</t>
  </si>
  <si>
    <t>COO UN Equity</t>
  </si>
  <si>
    <t>DFS UN Equity</t>
  </si>
  <si>
    <t>TRIP UW Equity</t>
  </si>
  <si>
    <t>DPS UN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</si>
  <si>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</si>
  <si>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</si>
  <si>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</si>
  <si>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</si>
  <si>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</si>
  <si>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</si>
  <si>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</si>
  <si>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</si>
  <si>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</si>
  <si>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GGP UN Equity</t>
  </si>
  <si>
    <t>O UN Equity</t>
  </si>
  <si>
    <t>STX UW Equity</t>
  </si>
  <si>
    <t>WRK UN Equity</t>
  </si>
  <si>
    <t>INFO UW Equity</t>
  </si>
  <si>
    <t>WDC UW Equity</t>
  </si>
  <si>
    <t>CHD UN Equity</t>
  </si>
  <si>
    <t>DRE UN Equity</t>
  </si>
  <si>
    <t>FRT UN Equity</t>
  </si>
  <si>
    <t>MGM UN Equity</t>
  </si>
  <si>
    <t>FOX UW Equity</t>
  </si>
  <si>
    <t>LNT UN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</si>
  <si>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</si>
  <si>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</si>
  <si>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</si>
  <si>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</si>
  <si>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</si>
  <si>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</si>
  <si>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</si>
  <si>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</si>
  <si>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UAL UN Equity</t>
  </si>
  <si>
    <t>NAVI UW Equity</t>
  </si>
  <si>
    <t>DAL UN Equity</t>
  </si>
  <si>
    <t>NWS UW Equity</t>
  </si>
  <si>
    <t>CNC UN Equity</t>
  </si>
  <si>
    <t>REG UN Equity</t>
  </si>
  <si>
    <t>MAC UN Equity</t>
  </si>
  <si>
    <t>MLM UN Equity</t>
  </si>
  <si>
    <t>EVHC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</si>
  <si>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</si>
  <si>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</si>
  <si>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</si>
  <si>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</si>
  <si>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</si>
  <si>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</si>
  <si>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</si>
  <si>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</si>
  <si>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DLPH UN Equity</t>
  </si>
  <si>
    <t>AAP UN Equity</t>
  </si>
  <si>
    <t>KORS UN Equity</t>
  </si>
  <si>
    <t>ALGN UW Equity</t>
  </si>
  <si>
    <t>NCLH UW Equity</t>
  </si>
  <si>
    <t>ILMN UW Equity</t>
  </si>
  <si>
    <t>AYI UN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</si>
  <si>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</si>
  <si>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</si>
  <si>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</si>
  <si>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</si>
  <si>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</si>
  <si>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</si>
  <si>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</si>
  <si>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</si>
  <si>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</si>
  <si>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PSM GY Equity</t>
  </si>
  <si>
    <t>ALV GY Equity</t>
  </si>
  <si>
    <t>RWE GY Equity</t>
  </si>
  <si>
    <t>BAYN GY Equity</t>
  </si>
  <si>
    <t>BMW GY Equity</t>
  </si>
  <si>
    <t>CBK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</si>
  <si>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</si>
  <si>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</si>
  <si>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</si>
  <si>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</si>
  <si>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</si>
  <si>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</si>
  <si>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</si>
  <si>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</si>
  <si>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</si>
  <si>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</si>
  <si>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</si>
  <si>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</si>
  <si>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</si>
  <si>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</si>
  <si>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</si>
  <si>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</si>
  <si>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</si>
  <si>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</si>
  <si>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</si>
  <si>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</si>
  <si>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</si>
  <si>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</si>
  <si>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</si>
  <si>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</si>
  <si>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</si>
  <si>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</si>
  <si>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</si>
  <si>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</si>
  <si>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</si>
  <si>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</si>
  <si>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</si>
  <si>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</si>
  <si>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</si>
  <si>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</si>
  <si>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</si>
  <si>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EI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</si>
  <si>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</si>
  <si>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</si>
  <si>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</si>
  <si>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</si>
  <si>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</si>
  <si>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</si>
  <si>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</si>
  <si>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</si>
  <si>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</si>
  <si>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FR FP Equity</t>
  </si>
  <si>
    <t>SOLB BB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</si>
  <si>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</si>
  <si>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</si>
  <si>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</si>
  <si>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</si>
  <si>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</si>
  <si>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</si>
  <si>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</si>
  <si>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</si>
  <si>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</si>
  <si>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LHN FP Equity</t>
  </si>
  <si>
    <t>AIR FP Equity</t>
  </si>
  <si>
    <t>LR FP Equity</t>
  </si>
  <si>
    <t>ACA FP Equity</t>
  </si>
  <si>
    <t>ATO FP Equity</t>
  </si>
  <si>
    <t>RI FP Equity</t>
  </si>
  <si>
    <t>STM FP Equity</t>
  </si>
  <si>
    <t>UL NA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</si>
  <si>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</si>
  <si>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</si>
  <si>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</si>
  <si>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</si>
  <si>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</si>
  <si>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</si>
  <si>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</si>
  <si>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</si>
  <si>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</si>
  <si>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</si>
  <si>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</si>
  <si>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</si>
  <si>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</si>
  <si>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</si>
  <si>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</si>
  <si>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SHP LN Equity</t>
  </si>
  <si>
    <t>BARC LN Equity</t>
  </si>
  <si>
    <t>NG/ LN Equity</t>
  </si>
  <si>
    <t>IMB LN Equity</t>
  </si>
  <si>
    <t>BLT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</si>
  <si>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</si>
  <si>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</si>
  <si>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</si>
  <si>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</si>
  <si>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</si>
  <si>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</si>
  <si>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</si>
  <si>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</si>
  <si>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</si>
  <si>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</si>
  <si>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</si>
  <si>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</si>
  <si>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</si>
  <si>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</si>
  <si>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</si>
  <si>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</si>
  <si>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</si>
  <si>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</si>
  <si>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</si>
  <si>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</si>
  <si>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</si>
  <si>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</si>
  <si>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SKY LN Equity</t>
  </si>
  <si>
    <t>OML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</si>
  <si>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</si>
  <si>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</si>
  <si>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</si>
  <si>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</si>
  <si>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</si>
  <si>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</si>
  <si>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</si>
  <si>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</si>
  <si>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</si>
  <si>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WPG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</si>
  <si>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</si>
  <si>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</si>
  <si>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</si>
  <si>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</si>
  <si>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</si>
  <si>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</si>
  <si>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RRS LN Equity</t>
  </si>
  <si>
    <t>KGF LN Equity</t>
  </si>
  <si>
    <t>TW/ LN Equity</t>
  </si>
  <si>
    <t>ITV LN Equity</t>
  </si>
  <si>
    <t>DCC LN Equity</t>
  </si>
  <si>
    <t>JMAT LN Equity</t>
  </si>
  <si>
    <t>PPB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</si>
  <si>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</si>
  <si>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</si>
  <si>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</si>
  <si>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</si>
  <si>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</si>
  <si>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</si>
  <si>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</si>
  <si>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</si>
  <si>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</si>
  <si>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</si>
  <si>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</si>
  <si>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</si>
  <si>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GKN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</si>
  <si>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</si>
  <si>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</si>
  <si>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</si>
  <si>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</si>
  <si>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</si>
  <si>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</si>
  <si>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</si>
  <si>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GFS LN Equity</t>
  </si>
  <si>
    <t>HMSO LN Equity</t>
  </si>
  <si>
    <t>BAB LN Equity</t>
  </si>
  <si>
    <t>SBRY LN Equity</t>
  </si>
  <si>
    <t>SDR LN Equity</t>
  </si>
  <si>
    <t>ADM LN Equity</t>
  </si>
  <si>
    <t>HL/ LN Equity</t>
  </si>
  <si>
    <t>ANTO LN Equity</t>
  </si>
  <si>
    <t>EZJ LN Equity</t>
  </si>
  <si>
    <t>CTEC LN Equity</t>
  </si>
  <si>
    <t>FRES LN Equity</t>
  </si>
  <si>
    <t>MERL LN Equity</t>
  </si>
  <si>
    <t>MDC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</si>
  <si>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</si>
  <si>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</si>
  <si>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</si>
  <si>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</si>
  <si>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</si>
  <si>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</si>
  <si>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</si>
  <si>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</si>
  <si>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</si>
  <si>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</si>
  <si>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</si>
  <si>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</si>
  <si>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</si>
  <si>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</si>
  <si>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</si>
  <si>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</si>
  <si>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</si>
  <si>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</si>
  <si>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</si>
  <si>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</si>
  <si>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</si>
  <si>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</si>
  <si>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</si>
  <si>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</si>
  <si>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</si>
  <si>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</si>
  <si>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</si>
  <si>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</si>
  <si>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</si>
  <si>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</si>
  <si>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</si>
  <si>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</si>
  <si>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</si>
  <si>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</si>
  <si>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</si>
  <si>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</si>
  <si>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</si>
  <si>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</si>
  <si>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</si>
  <si>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</si>
  <si>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</si>
  <si>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</si>
  <si>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</si>
  <si>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</si>
  <si>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Piyasa</t>
  </si>
  <si>
    <t>Deg.mn$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</si>
  <si>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</si>
  <si>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</si>
  <si>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</si>
  <si>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</si>
  <si>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</si>
  <si>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</si>
  <si>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</si>
  <si>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http://bilgetube/video/276/Global-Alfa-Avc%C4%B1s%C4%B1-Raporu-</t>
  </si>
  <si>
    <t>Tanıtım videosu:</t>
  </si>
  <si>
    <t>*Kaynak:Bloomberg</t>
  </si>
  <si>
    <t>AGHOL TI Equity</t>
  </si>
  <si>
    <t>Ahmet Toker</t>
  </si>
  <si>
    <t>19Y</t>
  </si>
  <si>
    <t>2019T</t>
  </si>
  <si>
    <t>SMI Index</t>
  </si>
  <si>
    <t>ABBN SE Equity</t>
  </si>
  <si>
    <t>ADEN SE Equity</t>
  </si>
  <si>
    <t>BAER SE Equity</t>
  </si>
  <si>
    <t>CFR SE Equity</t>
  </si>
  <si>
    <t>CSGN SE Equity</t>
  </si>
  <si>
    <t>GEBN SE Equity</t>
  </si>
  <si>
    <t>GIVN SE Equity</t>
  </si>
  <si>
    <t>LHN SE Equity</t>
  </si>
  <si>
    <t>LONN SE Equity</t>
  </si>
  <si>
    <t>NESN SE Equity</t>
  </si>
  <si>
    <t>NOVN SE Equity</t>
  </si>
  <si>
    <t>ROG SE Equity</t>
  </si>
  <si>
    <t>SCMN SE Equity</t>
  </si>
  <si>
    <t>SGSN SE Equity</t>
  </si>
  <si>
    <t>SLHN SE Equity</t>
  </si>
  <si>
    <t>SREN SE Equity</t>
  </si>
  <si>
    <t>UBSG SE Equity</t>
  </si>
  <si>
    <t>UHR SE Equity</t>
  </si>
  <si>
    <t>ZURN SE Equity</t>
  </si>
  <si>
    <t>SIK SE Equity</t>
  </si>
  <si>
    <t>Isvicre</t>
  </si>
  <si>
    <t>GICS_SECTOR_NAME</t>
  </si>
  <si>
    <t>20Y</t>
  </si>
  <si>
    <t>2020T</t>
  </si>
  <si>
    <t>2019 yılı F/K tahminine göre pahalı</t>
  </si>
  <si>
    <t>2019 yılı FD/FAVÖK tahminine göre pahalı</t>
  </si>
  <si>
    <t>2019T Temettü verimi düşük.</t>
  </si>
  <si>
    <t>2019 yılı F/K tahminine göre ucuz</t>
  </si>
  <si>
    <t>2019 yılı FD/FAVÖK tahminine göre ucuz</t>
  </si>
  <si>
    <t>2019T Temettü verimi yüksek.</t>
  </si>
  <si>
    <t>2019 FK</t>
  </si>
  <si>
    <t>NA</t>
  </si>
  <si>
    <t>Consumer Staples</t>
  </si>
  <si>
    <t>Anadolu Efes Biracilik Ve Malt</t>
  </si>
  <si>
    <t>Materials</t>
  </si>
  <si>
    <t>Afyon Cimento Sanayi TAS</t>
  </si>
  <si>
    <t>Financials</t>
  </si>
  <si>
    <t>Akbank T.A.S.</t>
  </si>
  <si>
    <t>Utilities</t>
  </si>
  <si>
    <t>Akenerji Elektrik Uretim AS</t>
  </si>
  <si>
    <t>Consumer Discretionary</t>
  </si>
  <si>
    <t>Aksa Akrilik Kimya Sanayii AS</t>
  </si>
  <si>
    <t>Aksa Enerji Uretim AS</t>
  </si>
  <si>
    <t>Industrials</t>
  </si>
  <si>
    <t>Alarko Holding AS</t>
  </si>
  <si>
    <t>Information Technology</t>
  </si>
  <si>
    <t>Alcatel-Lucent Teletas Telekom</t>
  </si>
  <si>
    <t>Real Estate</t>
  </si>
  <si>
    <t>Alarko Gayrimenkul Yatirim Ort</t>
  </si>
  <si>
    <t>Alkim Alkali Kimya AS</t>
  </si>
  <si>
    <t>Anadolu Cam Sanayii AS</t>
  </si>
  <si>
    <t>Anel Elektrik Proje Taahhut ve</t>
  </si>
  <si>
    <t>Arcelik AS</t>
  </si>
  <si>
    <t>Aselsan Elektronik Sanayi Ve T</t>
  </si>
  <si>
    <t>Aygaz AS</t>
  </si>
  <si>
    <t>Bagfas Bandirma Gubre Fabrikal</t>
  </si>
  <si>
    <t>Banvit Bandirma Vitaminli Yem</t>
  </si>
  <si>
    <t>BIM Birlesik Magazalar AS</t>
  </si>
  <si>
    <t>Bizim Toptan Satis Magazalari</t>
  </si>
  <si>
    <t>Communication Services</t>
  </si>
  <si>
    <t>Besiktas Futbol Yatirimlari Sa</t>
  </si>
  <si>
    <t>Brisa Bridgestone Sabanci Sana</t>
  </si>
  <si>
    <t>Coca-Cola Icecek AS</t>
  </si>
  <si>
    <t>Cemtas Celik Makina Sanayi Ve</t>
  </si>
  <si>
    <t>Celebi Hava Servisi AS</t>
  </si>
  <si>
    <t>CarrefourSA Carrefour Sabanci</t>
  </si>
  <si>
    <t>Health Care</t>
  </si>
  <si>
    <t>Deva Holding AS</t>
  </si>
  <si>
    <t>Dogus Otomotiv Servis ve Ticar</t>
  </si>
  <si>
    <t>Dogan Sirketler Grubu Holding</t>
  </si>
  <si>
    <t>EIS Eczacibasi Ilac ve Sinai v</t>
  </si>
  <si>
    <t>EGE Endustri VE Ticaret AS</t>
  </si>
  <si>
    <t>Emlak Konut Gayrimenkul Yatiri</t>
  </si>
  <si>
    <t>Enka Insaat ve Sanayi AS</t>
  </si>
  <si>
    <t>Erbosan Erciyas Boru Sanayii v</t>
  </si>
  <si>
    <t>Eregli Demir ve Celik Fabrikal</t>
  </si>
  <si>
    <t>Fenerbahce Futbol AS</t>
  </si>
  <si>
    <t>Ford Otomotiv Sanayi AS</t>
  </si>
  <si>
    <t>Turkiye Garanti Bankasi AS</t>
  </si>
  <si>
    <t>Global Yatirim Holding AS</t>
  </si>
  <si>
    <t>Goltas Goller Bolgesi Cimento</t>
  </si>
  <si>
    <t>Goodyear Lastikleri TAS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</si>
  <si>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</si>
  <si>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</si>
  <si>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</si>
  <si>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</si>
  <si>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</si>
  <si>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Halk Gayrimenkul Yatirim Ortak</t>
  </si>
  <si>
    <t>ICBC Turkey Bank AS</t>
  </si>
  <si>
    <t>Ihlas Holding AS</t>
  </si>
  <si>
    <t>Energy</t>
  </si>
  <si>
    <t>Ipek Dogal Enerji Kaynaklari A</t>
  </si>
  <si>
    <t>Turkiye Is Bankasi AS</t>
  </si>
  <si>
    <t>Is Gayrimenkul Yatirim Ortakli</t>
  </si>
  <si>
    <t>Izmir Demir Celik Sanayi AS</t>
  </si>
  <si>
    <t>Karsan Otomotiv Sanayii Ve Tic</t>
  </si>
  <si>
    <t>Kartonsan Karton Sanayi ve Tic</t>
  </si>
  <si>
    <t>KOC Holding AS</t>
  </si>
  <si>
    <t>Kipa Ticaret AS</t>
  </si>
  <si>
    <t>Kiler Gayrimenkul Yatirim Orta</t>
  </si>
  <si>
    <t>Konya Cimento Sanayii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</si>
  <si>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</si>
  <si>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</si>
  <si>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</si>
  <si>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</si>
  <si>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</si>
  <si>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</si>
  <si>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</si>
  <si>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Netas Telekomunikasyon AS</t>
  </si>
  <si>
    <t>Net Turizm Ticaret ve Sanayi A</t>
  </si>
  <si>
    <t>ODAS Elektrik Uretim ve Sanayi</t>
  </si>
  <si>
    <t>Otokar Otomotiv Ve Savunma San</t>
  </si>
  <si>
    <t>Petkim Petrokimya Holding AS</t>
  </si>
  <si>
    <t>Pegasus Hava Tasimaciligi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</si>
  <si>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</si>
  <si>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</si>
  <si>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</si>
  <si>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</si>
  <si>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</si>
  <si>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</si>
  <si>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Tat Gida Sanayi AS</t>
  </si>
  <si>
    <t>TAV Havalimanlari Holding AS</t>
  </si>
  <si>
    <t>Turkcell Iletisim Hizmetleri A</t>
  </si>
  <si>
    <t>Turk Hava Yollari AO</t>
  </si>
  <si>
    <t>Tekfen Holding AS</t>
  </si>
  <si>
    <t>Teknosa Ic Ve Dis Ticaret AS</t>
  </si>
  <si>
    <t>Tumosan Motor ve Traktor Sanay</t>
  </si>
  <si>
    <t>Tofas Turk Otomobil Fabrikasi</t>
  </si>
  <si>
    <t>Turcas Petrol AS</t>
  </si>
  <si>
    <t>Trakya Cam Sanayii AS</t>
  </si>
  <si>
    <t>Turkiye Sinai Kalkinma Bankasi</t>
  </si>
  <si>
    <t>Trabzonspor Sportif Yatirim ve</t>
  </si>
  <si>
    <t>Turk Telekomunikasyon AS</t>
  </si>
  <si>
    <t>Turk Traktor ve Ziraat Makinel</t>
  </si>
  <si>
    <t>Tupras Turkiye Petrol Rafineri</t>
  </si>
  <si>
    <t>Ulker Biskuvi Sanayi AS</t>
  </si>
  <si>
    <t>Turkiye Vakiflar Bankasi TAO</t>
  </si>
  <si>
    <t>Vestel Elektronik Sanayi ve Ti</t>
  </si>
  <si>
    <t>Vakif Gayrimenkul Yatirim Orta</t>
  </si>
  <si>
    <t>Yatas Yatak ve Yorgan Sanayi v</t>
  </si>
  <si>
    <t>AG Anadolu Grubu Holding AS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</si>
  <si>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</si>
  <si>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</si>
  <si>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</si>
  <si>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</si>
  <si>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</si>
  <si>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</si>
  <si>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</si>
  <si>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</si>
  <si>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</si>
  <si>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</si>
  <si>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</si>
  <si>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</si>
  <si>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</si>
  <si>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</si>
  <si>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</si>
  <si>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</si>
  <si>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</si>
  <si>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</si>
  <si>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Corp/VA</t>
  </si>
  <si>
    <t>Aetna Inc</t>
  </si>
  <si>
    <t>Aflac Inc</t>
  </si>
  <si>
    <t>Allergan PLC</t>
  </si>
  <si>
    <t>American International Group I</t>
  </si>
  <si>
    <t>Apartment Investment &amp; Managem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</si>
  <si>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</si>
  <si>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</si>
  <si>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</si>
  <si>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</si>
  <si>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</si>
  <si>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</si>
  <si>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</si>
  <si>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</si>
  <si>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</si>
  <si>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</si>
  <si>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</si>
  <si>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</si>
  <si>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</si>
  <si>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</si>
  <si>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</si>
  <si>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</si>
  <si>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</si>
  <si>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Andeavor</t>
  </si>
  <si>
    <t>ANSYS Inc</t>
  </si>
  <si>
    <t>Anthem Inc</t>
  </si>
  <si>
    <t>Aon PLC</t>
  </si>
  <si>
    <t>AO Smith Corp</t>
  </si>
  <si>
    <t>Apache Corp</t>
  </si>
  <si>
    <t>Anadarko Petroleum Corp</t>
  </si>
  <si>
    <t>Air Products &amp; Chemicals Inc</t>
  </si>
  <si>
    <t>Amphenol Corp</t>
  </si>
  <si>
    <t>Alexandria Real Estate Equitie</t>
  </si>
  <si>
    <t>Arconic Inc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</si>
  <si>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</si>
  <si>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</si>
  <si>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</si>
  <si>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</si>
  <si>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</si>
  <si>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</si>
  <si>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Acuity Brands Inc</t>
  </si>
  <si>
    <t>AutoZone Inc</t>
  </si>
  <si>
    <t>Boeing Co/The</t>
  </si>
  <si>
    <t>Bank of America Corp</t>
  </si>
  <si>
    <t>Baxter International Inc</t>
  </si>
  <si>
    <t>BB&amp;T Corp</t>
  </si>
  <si>
    <t>Best Buy Co Inc</t>
  </si>
  <si>
    <t>CR Bard Inc</t>
  </si>
  <si>
    <t>Becton Dickinson and Co</t>
  </si>
  <si>
    <t>Franklin Resources Inc</t>
  </si>
  <si>
    <t>Brown-Forman Corp</t>
  </si>
  <si>
    <t>Brighthouse Financial Inc</t>
  </si>
  <si>
    <t>Baker Hughes a GE Co</t>
  </si>
  <si>
    <t>Biogen Inc</t>
  </si>
  <si>
    <t>Bank of New York Mellon Corp/T</t>
  </si>
  <si>
    <t>BlackRock Inc</t>
  </si>
  <si>
    <t>Ball Corp</t>
  </si>
  <si>
    <t>Bristol-Myers Squibb Co</t>
  </si>
  <si>
    <t>Berkshire Hathaway Inc</t>
  </si>
  <si>
    <t>Boston Scientific Corp</t>
  </si>
  <si>
    <t>BorgWarner Inc</t>
  </si>
  <si>
    <t>Boston Properties Inc</t>
  </si>
  <si>
    <t>Citigroup Inc</t>
  </si>
  <si>
    <t>CA Inc</t>
  </si>
  <si>
    <t>Conagra Brands Inc</t>
  </si>
  <si>
    <t>Cardinal Health Inc</t>
  </si>
  <si>
    <t>Caterpillar Inc</t>
  </si>
  <si>
    <t>Chubb Ltd</t>
  </si>
  <si>
    <t>CBRE Group Inc</t>
  </si>
  <si>
    <t>Cboe Global Markets Inc</t>
  </si>
  <si>
    <t>CBS Corp</t>
  </si>
  <si>
    <t>Crown Castle International Cor</t>
  </si>
  <si>
    <t>Carnival Corp</t>
  </si>
  <si>
    <t>Cadence Design Systems Inc</t>
  </si>
  <si>
    <t>Celgene Corp</t>
  </si>
  <si>
    <t>Cerner Corp</t>
  </si>
  <si>
    <t>CF Industries Holdings Inc</t>
  </si>
  <si>
    <t>Citizens Financial Group Inc</t>
  </si>
  <si>
    <t>Church &amp; Dwight Co Inc</t>
  </si>
  <si>
    <t>Chesapeake Energy Corp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</si>
  <si>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</si>
  <si>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</si>
  <si>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</si>
  <si>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</si>
  <si>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</si>
  <si>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</si>
  <si>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</si>
  <si>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</si>
  <si>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</si>
  <si>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</si>
  <si>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</si>
  <si>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</si>
  <si>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</si>
  <si>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</si>
  <si>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</si>
  <si>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</si>
  <si>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Tapestry Inc</t>
  </si>
  <si>
    <t>Rockwell Collins Inc</t>
  </si>
  <si>
    <t>Cooper Cos Inc/The</t>
  </si>
  <si>
    <t>ConocoPhillips</t>
  </si>
  <si>
    <t>Costco Wholesale Corp</t>
  </si>
  <si>
    <t>Coty Inc</t>
  </si>
  <si>
    <t>Campbell Soup Co</t>
  </si>
  <si>
    <t>salesforce.com Inc</t>
  </si>
  <si>
    <t>Cisco Systems Inc</t>
  </si>
  <si>
    <t>CSRA Inc</t>
  </si>
  <si>
    <t>CSX Corp</t>
  </si>
  <si>
    <t>Cintas Corp</t>
  </si>
  <si>
    <t>CenturyLink Inc</t>
  </si>
  <si>
    <t>Cognizant Technology Solutions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</si>
  <si>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</si>
  <si>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</si>
  <si>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</si>
  <si>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</si>
  <si>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</si>
  <si>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</si>
  <si>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</si>
  <si>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</si>
  <si>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</si>
  <si>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</si>
  <si>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</si>
  <si>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</si>
  <si>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</si>
  <si>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</si>
  <si>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</si>
  <si>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Delphi Technologies PLC</t>
  </si>
  <si>
    <t>Digital Realty Trust Inc</t>
  </si>
  <si>
    <t>Dollar Tree Inc</t>
  </si>
  <si>
    <t>Dover Corp</t>
  </si>
  <si>
    <t>Keurig Dr Pepper Inc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</si>
  <si>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</si>
  <si>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</si>
  <si>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</si>
  <si>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</si>
  <si>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</si>
  <si>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</si>
  <si>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DowDuPont Inc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</si>
  <si>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</si>
  <si>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</si>
  <si>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</si>
  <si>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</si>
  <si>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</si>
  <si>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</si>
  <si>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</si>
  <si>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</si>
  <si>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</si>
  <si>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</si>
  <si>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</si>
  <si>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</si>
  <si>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</si>
  <si>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EQT Corp</t>
  </si>
  <si>
    <t>Eversource Energy</t>
  </si>
  <si>
    <t>Express Scripts Holding Co</t>
  </si>
  <si>
    <t>Essex Property Trust Inc</t>
  </si>
  <si>
    <t>E*TRADE Financial Corp</t>
  </si>
  <si>
    <t>Eaton Corp PLC</t>
  </si>
  <si>
    <t>Entergy Corp</t>
  </si>
  <si>
    <t>Envision Healthcare Corp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</si>
  <si>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</si>
  <si>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</si>
  <si>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</si>
  <si>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</si>
  <si>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</si>
  <si>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</si>
  <si>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</si>
  <si>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</si>
  <si>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</si>
  <si>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</si>
  <si>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</si>
  <si>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</si>
  <si>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</si>
  <si>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</si>
  <si>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</si>
  <si>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</si>
  <si>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</si>
  <si>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</si>
  <si>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Fluor Corp</t>
  </si>
  <si>
    <t>Flowserve Corp</t>
  </si>
  <si>
    <t>FMC Corp</t>
  </si>
  <si>
    <t>Twenty-First Century Fox Inc</t>
  </si>
  <si>
    <t>Federal Realty Investment Trus</t>
  </si>
  <si>
    <t>TechnipFMC PLC</t>
  </si>
  <si>
    <t>Fortive Corp</t>
  </si>
  <si>
    <t>General Dynamics Corp</t>
  </si>
  <si>
    <t>General Electric Co</t>
  </si>
  <si>
    <t>Brookfield Property REIT Inc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</si>
  <si>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</si>
  <si>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</si>
  <si>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</si>
  <si>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</si>
  <si>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</si>
  <si>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</si>
  <si>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</si>
  <si>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</si>
  <si>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</si>
  <si>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</si>
  <si>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Goodyear Tire &amp; Rubber Co/The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</si>
  <si>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</si>
  <si>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</si>
  <si>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</si>
  <si>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</si>
  <si>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</si>
  <si>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</si>
  <si>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Welltower Inc</t>
  </si>
  <si>
    <t>HCP Inc</t>
  </si>
  <si>
    <t>Home Depot Inc/The</t>
  </si>
  <si>
    <t>Hess Corp</t>
  </si>
  <si>
    <t>Hartford Financial Services Gr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</si>
  <si>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</si>
  <si>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</si>
  <si>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</si>
  <si>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</si>
  <si>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</si>
  <si>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</si>
  <si>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</si>
  <si>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</si>
  <si>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</si>
  <si>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Harris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</si>
  <si>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</si>
  <si>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</si>
  <si>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</si>
  <si>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</si>
  <si>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</si>
  <si>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</si>
  <si>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</si>
  <si>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</si>
  <si>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</si>
  <si>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</si>
  <si>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</si>
  <si>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</si>
  <si>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</si>
  <si>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</si>
  <si>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</si>
  <si>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Ingersoll-Rand PLC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</si>
  <si>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</si>
  <si>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</si>
  <si>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</si>
  <si>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</si>
  <si>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</si>
  <si>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</si>
  <si>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</si>
  <si>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</si>
  <si>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</si>
  <si>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</si>
  <si>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</si>
  <si>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</si>
  <si>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</si>
  <si>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</si>
  <si>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Kraft Heinz Co/The</t>
  </si>
  <si>
    <t>Kimco Realty Corp</t>
  </si>
  <si>
    <t>KLA-Tencor Corp</t>
  </si>
  <si>
    <t>Kimberly-Clark Corp</t>
  </si>
  <si>
    <t>Kinder Morgan Inc/DE</t>
  </si>
  <si>
    <t>CarMax Inc</t>
  </si>
  <si>
    <t>Coca-Cola Co/The</t>
  </si>
  <si>
    <t>Michael Kors Holdings Ltd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</si>
  <si>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</si>
  <si>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</si>
  <si>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</si>
  <si>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</si>
  <si>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</si>
  <si>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</si>
  <si>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</si>
  <si>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</si>
  <si>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LKQ Corp</t>
  </si>
  <si>
    <t>L3 Technologies Inc</t>
  </si>
  <si>
    <t>Eli Lilly &amp; Co</t>
  </si>
  <si>
    <t>Lockheed Martin Corp</t>
  </si>
  <si>
    <t>Lincoln National Corp</t>
  </si>
  <si>
    <t>Alliant Energy Corp</t>
  </si>
  <si>
    <t>Lowe's Cos Inc</t>
  </si>
  <si>
    <t>Lam Research Corp</t>
  </si>
  <si>
    <t>Jefferies Financial Group Inc</t>
  </si>
  <si>
    <t>Southwest Airlines Co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</si>
  <si>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</si>
  <si>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</si>
  <si>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</si>
  <si>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</si>
  <si>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</si>
  <si>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</si>
  <si>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</si>
  <si>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Mattel Inc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</si>
  <si>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</si>
  <si>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</si>
  <si>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</si>
  <si>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</si>
  <si>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</si>
  <si>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</si>
  <si>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</si>
  <si>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</si>
  <si>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</si>
  <si>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</si>
  <si>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Martin Marietta Materials Inc</t>
  </si>
  <si>
    <t>Marsh &amp; McLennan Cos Inc</t>
  </si>
  <si>
    <t>3M Co</t>
  </si>
  <si>
    <t>Monster Beverage Corp</t>
  </si>
  <si>
    <t>Altria Group Inc</t>
  </si>
  <si>
    <t>Monsanto Co</t>
  </si>
  <si>
    <t>Mosaic Co/The</t>
  </si>
  <si>
    <t>Marathon Petroleum Corp</t>
  </si>
  <si>
    <t>Merck &amp; Co Inc</t>
  </si>
  <si>
    <t>Marathon Oil Corp</t>
  </si>
  <si>
    <t>Morgan Stanley</t>
  </si>
  <si>
    <t>Microsoft Corp</t>
  </si>
  <si>
    <t>Motorola Solutions Inc</t>
  </si>
  <si>
    <t>M&amp;T Bank Corp</t>
  </si>
  <si>
    <t>Mettler-Toledo International I</t>
  </si>
  <si>
    <t>Micron Technology Inc</t>
  </si>
  <si>
    <t>Mylan NV</t>
  </si>
  <si>
    <t>Navient Corp</t>
  </si>
  <si>
    <t>Noble Energy Inc</t>
  </si>
  <si>
    <t>Norwegian Cruise Line Holdings</t>
  </si>
  <si>
    <t>Nasdaq Inc</t>
  </si>
  <si>
    <t>NextEra Energy Inc</t>
  </si>
  <si>
    <t>Newmont Mining Corp</t>
  </si>
  <si>
    <t>Netflix Inc</t>
  </si>
  <si>
    <t>Newfield Exploration Co</t>
  </si>
  <si>
    <t>NiSource Inc</t>
  </si>
  <si>
    <t>NIKE Inc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</si>
  <si>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</si>
  <si>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</si>
  <si>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</si>
  <si>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</si>
  <si>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</si>
  <si>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</si>
  <si>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</si>
  <si>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</si>
  <si>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</si>
  <si>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</si>
  <si>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</si>
  <si>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</si>
  <si>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</si>
  <si>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</si>
  <si>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</si>
  <si>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</si>
  <si>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</si>
  <si>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</si>
  <si>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</si>
  <si>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</si>
  <si>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PG&amp;E Corp</t>
  </si>
  <si>
    <t>Booking Holdings Inc</t>
  </si>
  <si>
    <t>Patterson Cos Inc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</si>
  <si>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</si>
  <si>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</si>
  <si>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</si>
  <si>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</si>
  <si>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</si>
  <si>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</si>
  <si>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</si>
  <si>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</si>
  <si>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</si>
  <si>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</si>
  <si>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</si>
  <si>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</si>
  <si>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</si>
  <si>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</si>
  <si>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</si>
  <si>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</si>
  <si>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</si>
  <si>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</si>
  <si>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</si>
  <si>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</si>
  <si>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</si>
  <si>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</si>
  <si>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</si>
  <si>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Praxair Inc</t>
  </si>
  <si>
    <t>Pioneer Natural Resources Co</t>
  </si>
  <si>
    <t>PayPal Holdings Inc</t>
  </si>
  <si>
    <t>IQVIA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</si>
  <si>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</si>
  <si>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</si>
  <si>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</si>
  <si>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</si>
  <si>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</si>
  <si>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</si>
  <si>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</si>
  <si>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</si>
  <si>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Red Hat Inc</t>
  </si>
  <si>
    <t>Raymond James Financial Inc</t>
  </si>
  <si>
    <t>Ralph Lauren Corp</t>
  </si>
  <si>
    <t>ResMed Inc</t>
  </si>
  <si>
    <t>Rockwell Automation Inc</t>
  </si>
  <si>
    <t>Roper Technologies Inc</t>
  </si>
  <si>
    <t>Ross Stores Inc</t>
  </si>
  <si>
    <t>Range Resources Corp</t>
  </si>
  <si>
    <t>Republic Services Inc</t>
  </si>
  <si>
    <t>Raytheon Co</t>
  </si>
  <si>
    <t>SBA Communications Corp</t>
  </si>
  <si>
    <t>Starbucks Corp</t>
  </si>
  <si>
    <t>SCANA Corp</t>
  </si>
  <si>
    <t>Charles Schwab Corp/The</t>
  </si>
  <si>
    <t>Sealed Air Corp</t>
  </si>
  <si>
    <t>Sherwin-Williams Co/The</t>
  </si>
  <si>
    <t>Signet Jewelers Ltd</t>
  </si>
  <si>
    <t>JM Smucker Co/The</t>
  </si>
  <si>
    <t>Schlumberger Ltd</t>
  </si>
  <si>
    <t>SL Green Realty Corp</t>
  </si>
  <si>
    <t>Snap-on Inc</t>
  </si>
  <si>
    <t>Scripps Networks Interactive I</t>
  </si>
  <si>
    <t>Synopsys Inc</t>
  </si>
  <si>
    <t>Southern Co/The</t>
  </si>
  <si>
    <t>Simon Property Group Inc</t>
  </si>
  <si>
    <t>S&amp;P Global Inc</t>
  </si>
  <si>
    <t>Stericycle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</si>
  <si>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</si>
  <si>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</si>
  <si>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</si>
  <si>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</si>
  <si>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</si>
  <si>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</si>
  <si>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</si>
  <si>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</si>
  <si>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</si>
  <si>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Symantec Corp</t>
  </si>
  <si>
    <t>Sysco Corp</t>
  </si>
  <si>
    <t>AT&amp;T Inc</t>
  </si>
  <si>
    <t>Molson Coors Brewing Co</t>
  </si>
  <si>
    <t>TransDigm Group Inc</t>
  </si>
  <si>
    <t>TE Connectivity Ltd</t>
  </si>
  <si>
    <t>Target Corp</t>
  </si>
  <si>
    <t>Tiffany &amp; Co</t>
  </si>
  <si>
    <t>TJX Cos Inc/The</t>
  </si>
  <si>
    <t>Torchmark Corp</t>
  </si>
  <si>
    <t>Thermo Fisher Scientific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</si>
  <si>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</si>
  <si>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</si>
  <si>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</si>
  <si>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</si>
  <si>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</si>
  <si>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</si>
  <si>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Time Warner Inc</t>
  </si>
  <si>
    <t>Texas Instruments Inc</t>
  </si>
  <si>
    <t>Textron Inc</t>
  </si>
  <si>
    <t>Under Armour Inc</t>
  </si>
  <si>
    <t>United Continental Holdings In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</si>
  <si>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</si>
  <si>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</si>
  <si>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</si>
  <si>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</si>
  <si>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</si>
  <si>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</si>
  <si>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</si>
  <si>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</si>
  <si>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</si>
  <si>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United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</si>
  <si>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</si>
  <si>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</si>
  <si>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</si>
  <si>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</si>
  <si>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</si>
  <si>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</si>
  <si>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</si>
  <si>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</si>
  <si>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</si>
  <si>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</si>
  <si>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</si>
  <si>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</si>
  <si>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Waters Corp</t>
  </si>
  <si>
    <t>Walgreens Boots Alliance Inc</t>
  </si>
  <si>
    <t>Western Digital Corp</t>
  </si>
  <si>
    <t>WEC Energy Group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</si>
  <si>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</si>
  <si>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</si>
  <si>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</si>
  <si>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</si>
  <si>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</si>
  <si>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</si>
  <si>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</si>
  <si>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</si>
  <si>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</si>
  <si>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Wyndham Destinations Inc</t>
  </si>
  <si>
    <t>Wynn Resorts Ltd</t>
  </si>
  <si>
    <t>Cimarex Energy Co</t>
  </si>
  <si>
    <t>Xcel Energy Inc</t>
  </si>
  <si>
    <t>XL Group Ltd</t>
  </si>
  <si>
    <t>Xilinx Inc</t>
  </si>
  <si>
    <t>Exxon Mobil Corp</t>
  </si>
  <si>
    <t>DENTSPLY SIRONA Inc</t>
  </si>
  <si>
    <t>Xerox Corp</t>
  </si>
  <si>
    <t>Xylem Inc/NY</t>
  </si>
  <si>
    <t>Yum! Brands Inc</t>
  </si>
  <si>
    <t>Zimmer Biomet Holdings Inc</t>
  </si>
  <si>
    <t>Zions Bancorp NA</t>
  </si>
  <si>
    <t>Zoetis Inc</t>
  </si>
  <si>
    <t>adidas AG</t>
  </si>
  <si>
    <t>Allianz SE</t>
  </si>
  <si>
    <t>BASF SE</t>
  </si>
  <si>
    <t>Bayer AG</t>
  </si>
  <si>
    <t>Beiersdorf AG</t>
  </si>
  <si>
    <t>Bayerische Motoren Werke AG</t>
  </si>
  <si>
    <t>Commerzbank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</si>
  <si>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</si>
  <si>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</si>
  <si>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</si>
  <si>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</si>
  <si>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</si>
  <si>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</si>
  <si>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</si>
  <si>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</si>
  <si>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</si>
  <si>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</si>
  <si>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</si>
  <si>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</si>
  <si>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</si>
  <si>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Linde AG</t>
  </si>
  <si>
    <t>Merck KGaA</t>
  </si>
  <si>
    <t>Muenchener Rueckversicherungs-</t>
  </si>
  <si>
    <t>ProSiebenSat.1 Media SE</t>
  </si>
  <si>
    <t>RWE AG</t>
  </si>
  <si>
    <t>SAP SE</t>
  </si>
  <si>
    <t>Siemens AG</t>
  </si>
  <si>
    <t>thyssenkrupp AG</t>
  </si>
  <si>
    <t>Vonovia SE</t>
  </si>
  <si>
    <t>Volkswagen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</si>
  <si>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</si>
  <si>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</si>
  <si>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</si>
  <si>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</si>
  <si>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</si>
  <si>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</si>
  <si>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</si>
  <si>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</si>
  <si>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</si>
  <si>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</si>
  <si>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</si>
  <si>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EssilorLuxottica SA</t>
  </si>
  <si>
    <t>Bouygues SA</t>
  </si>
  <si>
    <t>Engie SA</t>
  </si>
  <si>
    <t>TOTAL SA</t>
  </si>
  <si>
    <t>Valeo SA</t>
  </si>
  <si>
    <t>Societe Generale SA</t>
  </si>
  <si>
    <t>Kering SA</t>
  </si>
  <si>
    <t>LafargeHolcim Ltd</t>
  </si>
  <si>
    <t>Legrand SA</t>
  </si>
  <si>
    <t>LVMH Moet Hennessy Louis Vuitt</t>
  </si>
  <si>
    <t>Cie Generale des Etablissement</t>
  </si>
  <si>
    <t>ArcelorMittal</t>
  </si>
  <si>
    <t>L'Oreal SA</t>
  </si>
  <si>
    <t>Orange SA</t>
  </si>
  <si>
    <t>Publicis Groupe SA</t>
  </si>
  <si>
    <t>Pernod Ricard SA</t>
  </si>
  <si>
    <t>Renault SA</t>
  </si>
  <si>
    <t>Safran SA</t>
  </si>
  <si>
    <t>Sanofi</t>
  </si>
  <si>
    <t>Cie de Saint-Gobain</t>
  </si>
  <si>
    <t>Solvay SA</t>
  </si>
  <si>
    <t>STMicroelectronics NV</t>
  </si>
  <si>
    <t>Schneider Electric SE</t>
  </si>
  <si>
    <t>Sodexo SA</t>
  </si>
  <si>
    <t>Peugeot SA</t>
  </si>
  <si>
    <t>Unibail-Rodamco SE</t>
  </si>
  <si>
    <t>Veolia Environnement SA</t>
  </si>
  <si>
    <t>Vivendi SA</t>
  </si>
  <si>
    <t>Anglo American PLC</t>
  </si>
  <si>
    <t>Associated British Foods PLC</t>
  </si>
  <si>
    <t>Admiral Group PLC</t>
  </si>
  <si>
    <t>Ashtead Group PLC</t>
  </si>
  <si>
    <t>Antofagasta PLC</t>
  </si>
  <si>
    <t>Aviva PLC</t>
  </si>
  <si>
    <t>AstraZeneca PLC</t>
  </si>
  <si>
    <t>BAE Systems PLC</t>
  </si>
  <si>
    <t>Babcock International Group PL</t>
  </si>
  <si>
    <t>Barclays PLC</t>
  </si>
  <si>
    <t>British American Tobacco PLC</t>
  </si>
  <si>
    <t>Barratt Developments PLC</t>
  </si>
  <si>
    <t>Berkeley Group Holdings PLC</t>
  </si>
  <si>
    <t>British Land Co PLC/The</t>
  </si>
  <si>
    <t>BHP Billiton PLC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</si>
  <si>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</si>
  <si>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</si>
  <si>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</si>
  <si>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</si>
  <si>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</si>
  <si>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</si>
  <si>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</si>
  <si>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</si>
  <si>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</si>
  <si>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</si>
  <si>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ConvaTec Group PLC</t>
  </si>
  <si>
    <t>DCC PLC</t>
  </si>
  <si>
    <t>Diageo PLC</t>
  </si>
  <si>
    <t>Direct Line Insurance Group PL</t>
  </si>
  <si>
    <t>Experian PLC</t>
  </si>
  <si>
    <t>easyJet PLC</t>
  </si>
  <si>
    <t>Ferguson PLC</t>
  </si>
  <si>
    <t>Fresnillo PLC</t>
  </si>
  <si>
    <t>G4S PLC</t>
  </si>
  <si>
    <t>GKN Ltd</t>
  </si>
  <si>
    <t>Glencore PLC</t>
  </si>
  <si>
    <t>GlaxoSmithKline PLC</t>
  </si>
  <si>
    <t>Hargreaves Lansdown PLC</t>
  </si>
  <si>
    <t>Hammerson PLC</t>
  </si>
  <si>
    <t>HSBC Holdings PLC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</si>
  <si>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</si>
  <si>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</si>
  <si>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</si>
  <si>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</si>
  <si>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</si>
  <si>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</si>
  <si>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</si>
  <si>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</si>
  <si>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</si>
  <si>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</si>
  <si>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</si>
  <si>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</si>
  <si>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</si>
  <si>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</si>
  <si>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Mediclinic International PLC</t>
  </si>
  <si>
    <t>Merlin Entertainments PLC</t>
  </si>
  <si>
    <t>Marks &amp; Spencer Group PLC</t>
  </si>
  <si>
    <t>Mondi PLC</t>
  </si>
  <si>
    <t>Wm Morrison Supermarkets PLC</t>
  </si>
  <si>
    <t>National Grid PLC</t>
  </si>
  <si>
    <t>NMC Health PLC</t>
  </si>
  <si>
    <t>Next PLC</t>
  </si>
  <si>
    <t>Old Mutual PLC</t>
  </si>
  <si>
    <t>Paddy Power Betfair PLC</t>
  </si>
  <si>
    <t>Prudential PLC</t>
  </si>
  <si>
    <t>Persimmon PLC</t>
  </si>
  <si>
    <t>Pearson PLC</t>
  </si>
  <si>
    <t>Reckitt Benckiser Group PLC</t>
  </si>
  <si>
    <t>Royal Bank of Scotland Group P</t>
  </si>
  <si>
    <t>Royal Dutch Shell PLC</t>
  </si>
  <si>
    <t>RELX PLC</t>
  </si>
  <si>
    <t>Rio Tinto PLC</t>
  </si>
  <si>
    <t>Rolls-Royce Holdings PLC</t>
  </si>
  <si>
    <t>Randgold Resources Ltd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</si>
  <si>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</si>
  <si>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</si>
  <si>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</si>
  <si>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</si>
  <si>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</si>
  <si>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</si>
  <si>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Shire PLC</t>
  </si>
  <si>
    <t>Smurfit Kappa Group PLC</t>
  </si>
  <si>
    <t>Sky PLC</t>
  </si>
  <si>
    <t>Standard Life Aberdeen PLC</t>
  </si>
  <si>
    <t>Smiths Group PLC</t>
  </si>
  <si>
    <t>Scottish Mortgage Investment T</t>
  </si>
  <si>
    <t>Smith &amp; Nephew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</si>
  <si>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</si>
  <si>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</si>
  <si>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</si>
  <si>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</si>
  <si>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</si>
  <si>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</si>
  <si>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</si>
  <si>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</si>
  <si>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</si>
  <si>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</si>
  <si>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Worldpay Group Ltd</t>
  </si>
  <si>
    <t>WPP PLC</t>
  </si>
  <si>
    <t>Whitbread PLC</t>
  </si>
  <si>
    <t>ABB Ltd</t>
  </si>
  <si>
    <t>Adecco Group AG</t>
  </si>
  <si>
    <t>Julius Baer Group Ltd</t>
  </si>
  <si>
    <t>Cie Financiere Richemont SA</t>
  </si>
  <si>
    <t>Credit Suisse Group AG</t>
  </si>
  <si>
    <t>Geberit AG</t>
  </si>
  <si>
    <t>Givaudan SA</t>
  </si>
  <si>
    <t>Lonza Group AG</t>
  </si>
  <si>
    <t>Nestle SA</t>
  </si>
  <si>
    <t>Novartis AG</t>
  </si>
  <si>
    <t>Roche Holding AG</t>
  </si>
  <si>
    <t>Swisscom AG</t>
  </si>
  <si>
    <t>SGS SA</t>
  </si>
  <si>
    <t>Swiss Life Holding AG</t>
  </si>
  <si>
    <t>Swiss Re AG</t>
  </si>
  <si>
    <t>UBS Group AG</t>
  </si>
  <si>
    <t>Swatch Group AG/The</t>
  </si>
  <si>
    <t>Zurich Insurance Group AG</t>
  </si>
  <si>
    <t>Sika 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</si>
</sst>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89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0" fontId="9" fillId="41" borderId="16" xfId="0" applyFont="1" applyFill="1" applyBorder="1" applyAlignment="1" applyProtection="1">
      <alignment horizontal="right"/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165" fontId="18" fillId="0" borderId="19" xfId="0" applyNumberFormat="1" applyFont="1" applyBorder="1" applyAlignment="1" applyProtection="1">
      <alignment horizontal="center"/>
      <protection locked="0" hidden="1"/>
    </xf>
    <xf numFmtId="165" fontId="18" fillId="0" borderId="19" xfId="0" applyNumberFormat="1" applyFont="1" applyBorder="1" applyProtection="1">
      <protection locked="0" hidden="1"/>
    </xf>
    <xf numFmtId="0" fontId="18" fillId="0" borderId="19" xfId="0" applyFont="1" applyBorder="1" applyProtection="1">
      <protection locked="0" hidden="1"/>
    </xf>
    <xf numFmtId="166" fontId="18" fillId="0" borderId="19" xfId="0" applyNumberFormat="1" applyFont="1" applyBorder="1" applyProtection="1">
      <protection locked="0" hidden="1"/>
    </xf>
    <xf numFmtId="164" fontId="18" fillId="0" borderId="19" xfId="0" applyNumberFormat="1" applyFont="1" applyBorder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5" fontId="19" fillId="0" borderId="19" xfId="0" applyNumberFormat="1" applyFont="1" applyBorder="1" applyAlignment="1" applyProtection="1">
      <alignment horizontal="center"/>
      <protection locked="0" hidden="1"/>
    </xf>
    <xf numFmtId="165" fontId="19" fillId="0" borderId="19" xfId="0" applyNumberFormat="1" applyFont="1" applyBorder="1" applyProtection="1">
      <protection locked="0" hidden="1"/>
    </xf>
    <xf numFmtId="0" fontId="19" fillId="0" borderId="19" xfId="0" applyFont="1" applyBorder="1" applyProtection="1">
      <protection locked="0" hidden="1"/>
    </xf>
    <xf numFmtId="166" fontId="19" fillId="0" borderId="19" xfId="0" applyNumberFormat="1" applyFont="1" applyBorder="1" applyProtection="1">
      <protection locked="0" hidden="1"/>
    </xf>
    <xf numFmtId="164" fontId="19" fillId="0" borderId="19" xfId="0" applyNumberFormat="1" applyFont="1" applyBorder="1" applyProtection="1"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4"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740000"/>
      <color rgb="FFFAB47D"/>
      <color rgb="FF920000"/>
      <color rgb="FFFF6600"/>
      <color rgb="FFF8B47C"/>
      <color rgb="FF00325A"/>
      <color rgb="FFB40000"/>
      <color rgb="FF260000"/>
      <color rgb="FF3A0000"/>
      <color rgb="FF48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sel="2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6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bilgetube/video/276/Global-Alfa-Avc%C4%B1s%C4%B1-Raporu-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P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6.42578125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3" width="9.140625" style="42" hidden="1" customWidth="1"/>
    <col min="34" max="35" width="14.85546875" style="42" hidden="1" customWidth="1"/>
    <col min="36" max="36" width="8.42578125" style="42" hidden="1" customWidth="1"/>
    <col min="37" max="68" width="9.140625" style="42" hidden="1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83" t="s">
        <v>973</v>
      </c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40"/>
      <c r="R1" s="41">
        <f ca="1">TODAY()</f>
        <v>43390</v>
      </c>
      <c r="S1" s="179" t="s">
        <v>984</v>
      </c>
      <c r="V1" s="43" t="s">
        <v>161</v>
      </c>
      <c r="W1" s="42" t="s">
        <v>163</v>
      </c>
      <c r="X1" s="42">
        <v>2</v>
      </c>
      <c r="Z1" s="44" t="s">
        <v>163</v>
      </c>
      <c r="AA1" s="44" t="s">
        <v>164</v>
      </c>
      <c r="AB1" s="44"/>
      <c r="AC1" s="44"/>
      <c r="AD1" s="44" t="s">
        <v>163</v>
      </c>
      <c r="AE1" s="44" t="s">
        <v>172</v>
      </c>
      <c r="AF1" s="45" t="s">
        <v>170</v>
      </c>
      <c r="AG1" s="45" t="s">
        <v>171</v>
      </c>
      <c r="AH1" s="44" t="s">
        <v>175</v>
      </c>
      <c r="AI1" s="44"/>
      <c r="AJ1" s="44"/>
      <c r="AK1" s="44" t="s">
        <v>180</v>
      </c>
      <c r="AL1" s="44"/>
      <c r="AM1" s="44"/>
      <c r="AN1" s="46"/>
    </row>
    <row r="2" spans="2:51" ht="25.5" customHeight="1" x14ac:dyDescent="0.2">
      <c r="J2" s="47" t="s">
        <v>940</v>
      </c>
      <c r="K2" s="48" t="str">
        <f>VLOOKUP($AB$2,$AC$2:$AJ$37,2,FALSE)</f>
        <v>ABD</v>
      </c>
      <c r="L2" s="49"/>
      <c r="M2" s="47" t="s">
        <v>946</v>
      </c>
      <c r="N2" s="48" t="str">
        <f>VLOOKUP($AB$2,$AC$2:$AJ$37,3,FALSE)</f>
        <v>Kar Büyümelerine Göre</v>
      </c>
      <c r="O2" s="49"/>
      <c r="P2" s="49"/>
      <c r="Q2" s="49"/>
      <c r="W2" s="42" t="s">
        <v>165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25</v>
      </c>
      <c r="AC2" s="42">
        <v>10</v>
      </c>
      <c r="AD2" s="42" t="s">
        <v>165</v>
      </c>
      <c r="AE2" s="50" t="s">
        <v>15</v>
      </c>
      <c r="AF2" s="50" t="s">
        <v>199</v>
      </c>
      <c r="AG2" s="50" t="s">
        <v>196</v>
      </c>
      <c r="AH2" s="50" t="s">
        <v>966</v>
      </c>
      <c r="AI2" s="50" t="s">
        <v>970</v>
      </c>
      <c r="AJ2" s="50" t="s">
        <v>1018</v>
      </c>
      <c r="AK2" s="42">
        <v>44</v>
      </c>
      <c r="AL2" s="42">
        <v>8</v>
      </c>
      <c r="AM2" s="42">
        <v>9</v>
      </c>
      <c r="AN2" s="51" t="s">
        <v>958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tahmini hisse başı kar büyümesi belirlenen kriterlerden büyük ve küçük olanlar birlikte listelenmiştir.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167</v>
      </c>
      <c r="Z3" s="42">
        <v>1</v>
      </c>
      <c r="AA3" s="42">
        <v>2</v>
      </c>
      <c r="AC3" s="42">
        <f>AC2+1</f>
        <v>11</v>
      </c>
      <c r="AD3" s="42" t="s">
        <v>165</v>
      </c>
      <c r="AE3" s="50" t="s">
        <v>16</v>
      </c>
      <c r="AF3" s="50" t="s">
        <v>932</v>
      </c>
      <c r="AG3" s="50" t="s">
        <v>933</v>
      </c>
      <c r="AH3" s="50" t="s">
        <v>8</v>
      </c>
      <c r="AI3" s="50" t="s">
        <v>9</v>
      </c>
      <c r="AJ3" s="50" t="s">
        <v>934</v>
      </c>
      <c r="AK3" s="42">
        <v>2</v>
      </c>
      <c r="AL3" s="42">
        <v>3</v>
      </c>
      <c r="AM3" s="42">
        <v>5</v>
      </c>
      <c r="AN3" s="50" t="s">
        <v>962</v>
      </c>
    </row>
    <row r="4" spans="2:51" ht="14.1" customHeight="1" x14ac:dyDescent="0.2">
      <c r="B4" s="54" t="str">
        <f>IF(ISERROR((VLOOKUP(1,$AC$45:$AD$80,2,FALSE)))=TRUE," ",((VLOOKUP(1,$AC$45:$AD$80,2,FALSE))))</f>
        <v>ADM UN Equity</v>
      </c>
      <c r="C4" s="55" t="str">
        <f ca="1"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Consumer Staples</v>
      </c>
      <c r="D4" s="55"/>
      <c r="E4" s="56" t="str">
        <f>IF(ISERROR((VLOOKUP(2,$AC$45:$AD$80,2,FALSE)))=TRUE," ",((VLOOKUP(2,$AC$45:$AD$80,2,FALSE))))</f>
        <v>CHK UN Equity</v>
      </c>
      <c r="F4" s="55" t="str">
        <f ca="1"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Energy</v>
      </c>
      <c r="G4" s="55"/>
      <c r="H4" s="56" t="str">
        <f>IF(ISERROR((VLOOKUP(3,$AC$45:$AD$80,2,FALSE)))=TRUE," ",((VLOOKUP(3,$AC$45:$AD$80,2,FALSE))))</f>
        <v>DE UN Equity</v>
      </c>
      <c r="I4" s="55" t="str">
        <f ca="1"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Industrials</v>
      </c>
      <c r="J4" s="55"/>
      <c r="K4" s="56" t="str">
        <f>IF(ISERROR((VLOOKUP(4,$AC$45:$AD$80,2,FALSE)))=TRUE," ",((VLOOKUP(4,$AC$45:$AD$80,2,FALSE))))</f>
        <v>DPS UN Equity</v>
      </c>
      <c r="L4" s="55" t="str">
        <f ca="1"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Consumer Staples</v>
      </c>
      <c r="M4" s="55"/>
      <c r="N4" s="56" t="str">
        <f>IF(ISERROR((VLOOKUP(5,$AC$45:$AD$80,2,FALSE)))=TRUE," ",((VLOOKUP(5,$AC$45:$AD$80,2,FALSE))))</f>
        <v>DRE UN Equity</v>
      </c>
      <c r="O4" s="55" t="str">
        <f ca="1"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Real Estate</v>
      </c>
      <c r="P4" s="55"/>
      <c r="Q4" s="56" t="str">
        <f>IF(ISERROR((VLOOKUP(6,$AC$45:$AD$80,2,FALSE)))=TRUE," ",((VLOOKUP(6,$AC$45:$AD$80,2,FALSE))))</f>
        <v>HCA UN Equity</v>
      </c>
      <c r="R4" s="55" t="str">
        <f ca="1"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Health Care</v>
      </c>
      <c r="S4" s="57"/>
      <c r="W4" s="42" t="s">
        <v>168</v>
      </c>
      <c r="Z4" s="42">
        <v>1</v>
      </c>
      <c r="AA4" s="42">
        <v>3</v>
      </c>
      <c r="AC4" s="42">
        <f t="shared" ref="AC4:AC7" si="0">AC3+1</f>
        <v>12</v>
      </c>
      <c r="AD4" s="42" t="s">
        <v>165</v>
      </c>
      <c r="AE4" s="50" t="s">
        <v>17</v>
      </c>
      <c r="AF4" s="50" t="s">
        <v>1012</v>
      </c>
      <c r="AG4" s="50" t="s">
        <v>1015</v>
      </c>
      <c r="AH4" s="50" t="s">
        <v>986</v>
      </c>
      <c r="AI4" s="50" t="s">
        <v>1011</v>
      </c>
      <c r="AJ4" s="50" t="s">
        <v>176</v>
      </c>
      <c r="AK4" s="42">
        <v>9</v>
      </c>
      <c r="AL4" s="42">
        <v>10</v>
      </c>
      <c r="AM4" s="42">
        <v>45</v>
      </c>
      <c r="AN4" s="50" t="s">
        <v>954</v>
      </c>
    </row>
    <row r="5" spans="2:51" ht="14.1" customHeight="1" x14ac:dyDescent="0.2">
      <c r="B5" s="58" t="s">
        <v>149</v>
      </c>
      <c r="C5" s="59" t="s">
        <v>173</v>
      </c>
      <c r="D5" s="60" t="s">
        <v>968</v>
      </c>
      <c r="E5" s="61" t="s">
        <v>149</v>
      </c>
      <c r="F5" s="59" t="s">
        <v>173</v>
      </c>
      <c r="G5" s="60" t="s">
        <v>174</v>
      </c>
      <c r="H5" s="61" t="s">
        <v>149</v>
      </c>
      <c r="I5" s="59" t="s">
        <v>173</v>
      </c>
      <c r="J5" s="60" t="s">
        <v>174</v>
      </c>
      <c r="K5" s="61" t="s">
        <v>149</v>
      </c>
      <c r="L5" s="59" t="s">
        <v>173</v>
      </c>
      <c r="M5" s="60" t="s">
        <v>174</v>
      </c>
      <c r="N5" s="61" t="s">
        <v>149</v>
      </c>
      <c r="O5" s="59" t="s">
        <v>173</v>
      </c>
      <c r="P5" s="60" t="s">
        <v>174</v>
      </c>
      <c r="Q5" s="61" t="s">
        <v>149</v>
      </c>
      <c r="R5" s="59" t="s">
        <v>173</v>
      </c>
      <c r="S5" s="62" t="s">
        <v>174</v>
      </c>
      <c r="T5" s="63"/>
      <c r="U5" s="46"/>
      <c r="W5" s="42" t="s">
        <v>929</v>
      </c>
      <c r="Z5" s="42">
        <v>1</v>
      </c>
      <c r="AA5" s="42">
        <v>4</v>
      </c>
      <c r="AC5" s="42">
        <f t="shared" si="0"/>
        <v>13</v>
      </c>
      <c r="AD5" s="42" t="s">
        <v>165</v>
      </c>
      <c r="AE5" s="50" t="s">
        <v>18</v>
      </c>
      <c r="AF5" s="50" t="s">
        <v>1013</v>
      </c>
      <c r="AG5" s="50" t="s">
        <v>1016</v>
      </c>
      <c r="AH5" s="50" t="s">
        <v>986</v>
      </c>
      <c r="AI5" s="50" t="s">
        <v>1011</v>
      </c>
      <c r="AJ5" s="50" t="s">
        <v>176</v>
      </c>
      <c r="AK5" s="42">
        <v>11</v>
      </c>
      <c r="AL5" s="42">
        <v>12</v>
      </c>
      <c r="AM5" s="42">
        <v>46</v>
      </c>
      <c r="AN5" s="50" t="s">
        <v>955</v>
      </c>
    </row>
    <row r="6" spans="2:51" ht="14.1" customHeight="1" x14ac:dyDescent="0.2">
      <c r="B6" s="64">
        <f ca="1"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49.3</v>
      </c>
      <c r="C6" s="65">
        <f ca="1"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53.5</v>
      </c>
      <c r="D6" s="66">
        <f ca="1"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8.5192697768762713</v>
      </c>
      <c r="E6" s="67">
        <f ca="1"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4.82</v>
      </c>
      <c r="F6" s="65">
        <f ca="1"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5</v>
      </c>
      <c r="G6" s="66">
        <f ca="1"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3.734439834024883</v>
      </c>
      <c r="H6" s="67">
        <f ca="1"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151.96</v>
      </c>
      <c r="I6" s="65">
        <f ca="1"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177</v>
      </c>
      <c r="J6" s="66">
        <f ca="1"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16.478020531718872</v>
      </c>
      <c r="K6" s="67" t="str">
        <f ca="1"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#N/A N/A</v>
      </c>
      <c r="L6" s="65">
        <f ca="1"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24.5</v>
      </c>
      <c r="M6" s="66" t="str">
        <f ca="1"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 xml:space="preserve"> </v>
      </c>
      <c r="N6" s="67">
        <f ca="1"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27.47</v>
      </c>
      <c r="O6" s="65">
        <f ca="1"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30</v>
      </c>
      <c r="P6" s="66">
        <f ca="1"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9.2100473243538428</v>
      </c>
      <c r="Q6" s="67">
        <f ca="1"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135.5</v>
      </c>
      <c r="R6" s="65">
        <f ca="1"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150</v>
      </c>
      <c r="S6" s="68">
        <f ca="1"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10.701107011070121</v>
      </c>
      <c r="T6" s="63"/>
      <c r="U6" s="46"/>
      <c r="W6" s="42" t="s">
        <v>930</v>
      </c>
      <c r="Z6" s="42">
        <v>1</v>
      </c>
      <c r="AA6" s="42">
        <v>5</v>
      </c>
      <c r="AC6" s="42">
        <f t="shared" si="0"/>
        <v>14</v>
      </c>
      <c r="AD6" s="42" t="s">
        <v>165</v>
      </c>
      <c r="AE6" s="50" t="s">
        <v>19</v>
      </c>
      <c r="AF6" s="50" t="s">
        <v>1014</v>
      </c>
      <c r="AG6" s="50" t="s">
        <v>1017</v>
      </c>
      <c r="AH6" s="50" t="s">
        <v>967</v>
      </c>
      <c r="AI6" s="50" t="s">
        <v>969</v>
      </c>
      <c r="AJ6" s="50" t="s">
        <v>1018</v>
      </c>
      <c r="AK6" s="42">
        <v>8</v>
      </c>
      <c r="AL6" s="42">
        <v>15</v>
      </c>
      <c r="AM6" s="42">
        <v>9</v>
      </c>
      <c r="AN6" s="50" t="s">
        <v>956</v>
      </c>
      <c r="AO6" s="50"/>
      <c r="AP6" s="50"/>
    </row>
    <row r="7" spans="2:51" ht="14.1" customHeight="1" x14ac:dyDescent="0.2">
      <c r="B7" s="58" t="str">
        <f>VLOOKUP($AB$2,$AC$2:$AJ$37,6,FALSE)</f>
        <v>EPS</v>
      </c>
      <c r="C7" s="59" t="str">
        <f>VLOOKUP($AB$2,$AC$2:$AJ$37,7,FALSE)</f>
        <v>EPS Büy.</v>
      </c>
      <c r="D7" s="60" t="str">
        <f>VLOOKUP($AB$2,$AC$2:$AJ$37,8,FALSE)</f>
        <v>2019 FK</v>
      </c>
      <c r="E7" s="61" t="str">
        <f>VLOOKUP($AB$2,$AC$2:$AJ$37,6,FALSE)</f>
        <v>EPS</v>
      </c>
      <c r="F7" s="59" t="str">
        <f>VLOOKUP($AB$2,$AC$2:$AJ$37,7,FALSE)</f>
        <v>EPS Büy.</v>
      </c>
      <c r="G7" s="60" t="str">
        <f>VLOOKUP($AB$2,$AC$2:$AJ$37,8,FALSE)</f>
        <v>2019 FK</v>
      </c>
      <c r="H7" s="61" t="str">
        <f>VLOOKUP($AB$2,$AC$2:$AJ$37,6,FALSE)</f>
        <v>EPS</v>
      </c>
      <c r="I7" s="59" t="str">
        <f>VLOOKUP($AB$2,$AC$2:$AJ$37,7,FALSE)</f>
        <v>EPS Büy.</v>
      </c>
      <c r="J7" s="60" t="str">
        <f>VLOOKUP($AB$2,$AC$2:$AJ$37,8,FALSE)</f>
        <v>2019 FK</v>
      </c>
      <c r="K7" s="61" t="str">
        <f>VLOOKUP($AB$2,$AC$2:$AJ$37,6,FALSE)</f>
        <v>EPS</v>
      </c>
      <c r="L7" s="59" t="str">
        <f>VLOOKUP($AB$2,$AC$2:$AJ$37,7,FALSE)</f>
        <v>EPS Büy.</v>
      </c>
      <c r="M7" s="60" t="str">
        <f>VLOOKUP($AB$2,$AC$2:$AJ$37,8,FALSE)</f>
        <v>2019 FK</v>
      </c>
      <c r="N7" s="61" t="str">
        <f>VLOOKUP($AB$2,$AC$2:$AJ$37,6,FALSE)</f>
        <v>EPS</v>
      </c>
      <c r="O7" s="59" t="str">
        <f>VLOOKUP($AB$2,$AC$2:$AJ$37,7,FALSE)</f>
        <v>EPS Büy.</v>
      </c>
      <c r="P7" s="60" t="str">
        <f>VLOOKUP($AB$2,$AC$2:$AJ$37,8,FALSE)</f>
        <v>2019 FK</v>
      </c>
      <c r="Q7" s="61" t="str">
        <f>VLOOKUP($AB$2,$AC$2:$AJ$37,6,FALSE)</f>
        <v>EPS</v>
      </c>
      <c r="R7" s="59" t="str">
        <f>VLOOKUP($AB$2,$AC$2:$AJ$37,7,FALSE)</f>
        <v>EPS Büy.</v>
      </c>
      <c r="S7" s="62" t="str">
        <f>VLOOKUP($AB$2,$AC$2:$AJ$37,8,FALSE)</f>
        <v>2019 FK</v>
      </c>
      <c r="T7" s="63"/>
      <c r="U7" s="46"/>
      <c r="W7" s="42" t="s">
        <v>1008</v>
      </c>
      <c r="Z7" s="69">
        <v>1</v>
      </c>
      <c r="AA7" s="69">
        <v>6</v>
      </c>
      <c r="AB7" s="69"/>
      <c r="AC7" s="69">
        <f t="shared" si="0"/>
        <v>15</v>
      </c>
      <c r="AD7" s="69" t="s">
        <v>165</v>
      </c>
      <c r="AE7" s="70" t="s">
        <v>160</v>
      </c>
      <c r="AF7" s="70" t="s">
        <v>198</v>
      </c>
      <c r="AG7" s="70" t="s">
        <v>197</v>
      </c>
      <c r="AH7" s="70" t="s">
        <v>177</v>
      </c>
      <c r="AI7" s="70" t="s">
        <v>179</v>
      </c>
      <c r="AJ7" s="70" t="s">
        <v>1018</v>
      </c>
      <c r="AK7" s="69">
        <v>13</v>
      </c>
      <c r="AL7" s="69">
        <v>14</v>
      </c>
      <c r="AM7" s="69">
        <v>9</v>
      </c>
      <c r="AN7" s="71" t="s">
        <v>957</v>
      </c>
    </row>
    <row r="8" spans="2:51" ht="14.1" customHeight="1" x14ac:dyDescent="0.2">
      <c r="B8" s="72">
        <f ca="1"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3.5</v>
      </c>
      <c r="C8" s="73">
        <f ca="1"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84</v>
      </c>
      <c r="D8" s="66">
        <f ca="1"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13.6</v>
      </c>
      <c r="E8" s="74">
        <f ca="1"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0.8</v>
      </c>
      <c r="F8" s="73">
        <f ca="1"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66.7</v>
      </c>
      <c r="G8" s="66">
        <f ca="1"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6</v>
      </c>
      <c r="H8" s="74">
        <f ca="1"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9.5</v>
      </c>
      <c r="I8" s="73">
        <f ca="1"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55.7</v>
      </c>
      <c r="J8" s="66">
        <f ca="1"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13</v>
      </c>
      <c r="K8" s="74">
        <f ca="1"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1</v>
      </c>
      <c r="L8" s="73">
        <f ca="1"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-74.599999999999994</v>
      </c>
      <c r="M8" s="66" t="str">
        <f ca="1"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 xml:space="preserve"> </v>
      </c>
      <c r="N8" s="74">
        <f ca="1"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0.8</v>
      </c>
      <c r="O8" s="73">
        <f ca="1"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-73.900000000000006</v>
      </c>
      <c r="P8" s="66" t="str">
        <f ca="1"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 xml:space="preserve"> </v>
      </c>
      <c r="Q8" s="74">
        <f ca="1"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9.1999999999999993</v>
      </c>
      <c r="R8" s="73">
        <f ca="1"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56.5</v>
      </c>
      <c r="S8" s="68">
        <f ca="1"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13.5</v>
      </c>
      <c r="T8" s="63"/>
      <c r="U8" s="46"/>
      <c r="Z8" s="42">
        <v>2</v>
      </c>
      <c r="AA8" s="42">
        <v>1</v>
      </c>
      <c r="AC8" s="42">
        <v>20</v>
      </c>
      <c r="AD8" s="42" t="s">
        <v>167</v>
      </c>
      <c r="AE8" s="50" t="s">
        <v>15</v>
      </c>
      <c r="AF8" s="50" t="s">
        <v>199</v>
      </c>
      <c r="AG8" s="50" t="s">
        <v>196</v>
      </c>
      <c r="AH8" s="50" t="s">
        <v>966</v>
      </c>
      <c r="AI8" s="50" t="s">
        <v>970</v>
      </c>
      <c r="AJ8" s="50" t="s">
        <v>1018</v>
      </c>
      <c r="AK8" s="42">
        <v>44</v>
      </c>
      <c r="AL8" s="42">
        <v>8</v>
      </c>
      <c r="AM8" s="42">
        <v>9</v>
      </c>
      <c r="AN8" s="75" t="s">
        <v>958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HES UN Equity</v>
      </c>
      <c r="C9" s="77" t="str">
        <f ca="1"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Energy</v>
      </c>
      <c r="D9" s="77"/>
      <c r="E9" s="61" t="str">
        <f>IF(ISERROR((VLOOKUP(8,$AC$45:$AD$80,2,FALSE)))=TRUE," ",((VLOOKUP(8,$AC$45:$AD$80,2,FALSE))))</f>
        <v>HIG UN Equity</v>
      </c>
      <c r="F9" s="77" t="str">
        <f ca="1"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Financials</v>
      </c>
      <c r="G9" s="77"/>
      <c r="H9" s="61" t="str">
        <f>IF(ISERROR((VLOOKUP(9,$AC$45:$AD$80,2,FALSE)))=TRUE," ",((VLOOKUP(9,$AC$45:$AD$80,2,FALSE))))</f>
        <v>JBHT UW Equity</v>
      </c>
      <c r="I9" s="77" t="str">
        <f ca="1"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Industrials</v>
      </c>
      <c r="J9" s="77"/>
      <c r="K9" s="61" t="str">
        <f>IF(ISERROR((VLOOKUP(10,$AC$45:$AD$80,2,FALSE)))=TRUE," ",((VLOOKUP(10,$AC$45:$AD$80,2,FALSE))))</f>
        <v>LB UN Equity</v>
      </c>
      <c r="L9" s="77" t="str">
        <f ca="1"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Consumer Discretionary</v>
      </c>
      <c r="M9" s="77"/>
      <c r="N9" s="61" t="str">
        <f>IF(ISERROR((VLOOKUP(11,$AC$45:$AD$80,2,FALSE)))=TRUE," ",((VLOOKUP(11,$AC$45:$AD$80,2,FALSE))))</f>
        <v>LEN UN Equity</v>
      </c>
      <c r="O9" s="77" t="str">
        <f ca="1"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Consumer Discretionary</v>
      </c>
      <c r="P9" s="77"/>
      <c r="Q9" s="61" t="str">
        <f>IF(ISERROR((VLOOKUP(12,$AC$45:$AD$80,2,FALSE)))=TRUE," ",((VLOOKUP(12,$AC$45:$AD$80,2,FALSE))))</f>
        <v>MOS UN Equity</v>
      </c>
      <c r="R9" s="77" t="str">
        <f ca="1"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Materials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167</v>
      </c>
      <c r="AE9" s="50" t="s">
        <v>16</v>
      </c>
      <c r="AF9" s="50" t="s">
        <v>932</v>
      </c>
      <c r="AG9" s="50" t="s">
        <v>933</v>
      </c>
      <c r="AH9" s="50" t="s">
        <v>8</v>
      </c>
      <c r="AI9" s="50" t="s">
        <v>9</v>
      </c>
      <c r="AJ9" s="50" t="s">
        <v>934</v>
      </c>
      <c r="AK9" s="42">
        <v>2</v>
      </c>
      <c r="AL9" s="42">
        <v>3</v>
      </c>
      <c r="AM9" s="42">
        <v>5</v>
      </c>
      <c r="AN9" s="71" t="s">
        <v>962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149</v>
      </c>
      <c r="C10" s="59" t="s">
        <v>173</v>
      </c>
      <c r="D10" s="60" t="s">
        <v>174</v>
      </c>
      <c r="E10" s="61" t="s">
        <v>149</v>
      </c>
      <c r="F10" s="59" t="s">
        <v>173</v>
      </c>
      <c r="G10" s="60" t="s">
        <v>174</v>
      </c>
      <c r="H10" s="61" t="s">
        <v>149</v>
      </c>
      <c r="I10" s="59" t="s">
        <v>173</v>
      </c>
      <c r="J10" s="60" t="s">
        <v>174</v>
      </c>
      <c r="K10" s="61" t="s">
        <v>149</v>
      </c>
      <c r="L10" s="59" t="s">
        <v>173</v>
      </c>
      <c r="M10" s="60" t="s">
        <v>174</v>
      </c>
      <c r="N10" s="61" t="s">
        <v>149</v>
      </c>
      <c r="O10" s="59" t="s">
        <v>173</v>
      </c>
      <c r="P10" s="60" t="s">
        <v>174</v>
      </c>
      <c r="Q10" s="61" t="s">
        <v>149</v>
      </c>
      <c r="R10" s="59" t="s">
        <v>173</v>
      </c>
      <c r="S10" s="62" t="s">
        <v>174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167</v>
      </c>
      <c r="AE10" s="50" t="s">
        <v>17</v>
      </c>
      <c r="AF10" s="50" t="s">
        <v>1012</v>
      </c>
      <c r="AG10" s="50" t="s">
        <v>1015</v>
      </c>
      <c r="AH10" s="50" t="s">
        <v>986</v>
      </c>
      <c r="AI10" s="50" t="s">
        <v>1011</v>
      </c>
      <c r="AJ10" s="50" t="s">
        <v>176</v>
      </c>
      <c r="AK10" s="42">
        <v>9</v>
      </c>
      <c r="AL10" s="42">
        <v>10</v>
      </c>
      <c r="AM10" s="42">
        <v>45</v>
      </c>
      <c r="AN10" s="71" t="s">
        <v>954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 ca="1"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65.8</v>
      </c>
      <c r="C11" s="65">
        <f ca="1"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74</v>
      </c>
      <c r="D11" s="66">
        <f ca="1"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12.462006079027365</v>
      </c>
      <c r="E11" s="67">
        <f ca="1"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46.61</v>
      </c>
      <c r="F11" s="65">
        <f ca="1"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59.5</v>
      </c>
      <c r="G11" s="66">
        <f ca="1"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27.655009654580564</v>
      </c>
      <c r="H11" s="67">
        <f ca="1"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113.89</v>
      </c>
      <c r="I11" s="65">
        <f ca="1"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131</v>
      </c>
      <c r="J11" s="66">
        <f ca="1"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15.023268065677398</v>
      </c>
      <c r="K11" s="67">
        <f ca="1"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31.64</v>
      </c>
      <c r="L11" s="65">
        <f ca="1"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32</v>
      </c>
      <c r="M11" s="66">
        <f ca="1"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1.1378002528444897</v>
      </c>
      <c r="N11" s="67">
        <f ca="1"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44.1</v>
      </c>
      <c r="O11" s="65">
        <f ca="1"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63</v>
      </c>
      <c r="P11" s="66">
        <f ca="1"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42.857142857142861</v>
      </c>
      <c r="Q11" s="67">
        <f ca="1"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33.130000000000003</v>
      </c>
      <c r="R11" s="65">
        <f ca="1"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37</v>
      </c>
      <c r="S11" s="68">
        <f ca="1"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11.681255659523092</v>
      </c>
      <c r="T11" s="46"/>
      <c r="U11" s="46"/>
      <c r="W11" s="42" t="s">
        <v>164</v>
      </c>
      <c r="X11" s="42">
        <v>6</v>
      </c>
      <c r="Z11" s="42">
        <v>2</v>
      </c>
      <c r="AA11" s="42">
        <v>4</v>
      </c>
      <c r="AC11" s="42">
        <f t="shared" si="1"/>
        <v>23</v>
      </c>
      <c r="AD11" s="42" t="s">
        <v>167</v>
      </c>
      <c r="AE11" s="50" t="s">
        <v>18</v>
      </c>
      <c r="AF11" s="50" t="s">
        <v>1013</v>
      </c>
      <c r="AG11" s="50" t="s">
        <v>1016</v>
      </c>
      <c r="AH11" s="50" t="s">
        <v>986</v>
      </c>
      <c r="AI11" s="50" t="s">
        <v>1011</v>
      </c>
      <c r="AJ11" s="50" t="s">
        <v>176</v>
      </c>
      <c r="AK11" s="42">
        <v>11</v>
      </c>
      <c r="AL11" s="42">
        <v>12</v>
      </c>
      <c r="AM11" s="42">
        <v>46</v>
      </c>
      <c r="AN11" s="71" t="s">
        <v>955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EPS</v>
      </c>
      <c r="C12" s="59" t="str">
        <f>VLOOKUP($AB$2,$AC$2:$AJ$37,7,FALSE)</f>
        <v>EPS Büy.</v>
      </c>
      <c r="D12" s="60" t="str">
        <f>VLOOKUP($AB$2,$AC$2:$AJ$37,8,FALSE)</f>
        <v>2019 FK</v>
      </c>
      <c r="E12" s="61" t="str">
        <f>VLOOKUP($AB$2,$AC$2:$AJ$37,6,FALSE)</f>
        <v>EPS</v>
      </c>
      <c r="F12" s="59" t="str">
        <f>VLOOKUP($AB$2,$AC$2:$AJ$37,7,FALSE)</f>
        <v>EPS Büy.</v>
      </c>
      <c r="G12" s="60" t="str">
        <f>VLOOKUP($AB$2,$AC$2:$AJ$37,8,FALSE)</f>
        <v>2019 FK</v>
      </c>
      <c r="H12" s="61" t="str">
        <f>VLOOKUP($AB$2,$AC$2:$AJ$37,6,FALSE)</f>
        <v>EPS</v>
      </c>
      <c r="I12" s="59" t="str">
        <f>VLOOKUP($AB$2,$AC$2:$AJ$37,7,FALSE)</f>
        <v>EPS Büy.</v>
      </c>
      <c r="J12" s="60" t="str">
        <f>VLOOKUP($AB$2,$AC$2:$AJ$37,8,FALSE)</f>
        <v>2019 FK</v>
      </c>
      <c r="K12" s="61" t="str">
        <f>VLOOKUP($AB$2,$AC$2:$AJ$37,6,FALSE)</f>
        <v>EPS</v>
      </c>
      <c r="L12" s="59" t="str">
        <f>VLOOKUP($AB$2,$AC$2:$AJ$37,7,FALSE)</f>
        <v>EPS Büy.</v>
      </c>
      <c r="M12" s="60" t="str">
        <f>VLOOKUP($AB$2,$AC$2:$AJ$37,8,FALSE)</f>
        <v>2019 FK</v>
      </c>
      <c r="N12" s="61" t="str">
        <f>VLOOKUP($AB$2,$AC$2:$AJ$37,6,FALSE)</f>
        <v>EPS</v>
      </c>
      <c r="O12" s="59" t="str">
        <f>VLOOKUP($AB$2,$AC$2:$AJ$37,7,FALSE)</f>
        <v>EPS Büy.</v>
      </c>
      <c r="P12" s="60" t="str">
        <f>VLOOKUP($AB$2,$AC$2:$AJ$37,8,FALSE)</f>
        <v>2019 FK</v>
      </c>
      <c r="Q12" s="61" t="str">
        <f>VLOOKUP($AB$2,$AC$2:$AJ$37,6,FALSE)</f>
        <v>EPS</v>
      </c>
      <c r="R12" s="59" t="str">
        <f>VLOOKUP($AB$2,$AC$2:$AJ$37,7,FALSE)</f>
        <v>EPS Büy.</v>
      </c>
      <c r="S12" s="62" t="str">
        <f>VLOOKUP($AB$2,$AC$2:$AJ$37,8,FALSE)</f>
        <v>2019 FK</v>
      </c>
      <c r="T12" s="46"/>
      <c r="U12" s="46"/>
      <c r="W12" s="42" t="s">
        <v>15</v>
      </c>
      <c r="X12" s="42" t="s">
        <v>166</v>
      </c>
      <c r="Z12" s="42">
        <v>2</v>
      </c>
      <c r="AA12" s="42">
        <v>5</v>
      </c>
      <c r="AC12" s="42">
        <f t="shared" si="1"/>
        <v>24</v>
      </c>
      <c r="AD12" s="42" t="s">
        <v>167</v>
      </c>
      <c r="AE12" s="50" t="s">
        <v>19</v>
      </c>
      <c r="AF12" s="50" t="s">
        <v>1014</v>
      </c>
      <c r="AG12" s="50" t="s">
        <v>1017</v>
      </c>
      <c r="AH12" s="50" t="s">
        <v>967</v>
      </c>
      <c r="AI12" s="50" t="s">
        <v>969</v>
      </c>
      <c r="AJ12" s="50" t="s">
        <v>1018</v>
      </c>
      <c r="AK12" s="42">
        <v>8</v>
      </c>
      <c r="AL12" s="42">
        <v>15</v>
      </c>
      <c r="AM12" s="42">
        <v>9</v>
      </c>
      <c r="AN12" s="50" t="s">
        <v>956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 ca="1"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-0.3</v>
      </c>
      <c r="C13" s="73">
        <f ca="1"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99.8</v>
      </c>
      <c r="D13" s="66" t="str">
        <f ca="1"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 xml:space="preserve"> </v>
      </c>
      <c r="E13" s="74">
        <f ca="1"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4.7</v>
      </c>
      <c r="F13" s="73">
        <f ca="1"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74.8</v>
      </c>
      <c r="G13" s="66">
        <f ca="1"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9.3000000000000007</v>
      </c>
      <c r="H13" s="74">
        <f ca="1"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5.4</v>
      </c>
      <c r="I13" s="73">
        <f ca="1"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64.900000000000006</v>
      </c>
      <c r="J13" s="66">
        <f ca="1"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17.7</v>
      </c>
      <c r="K13" s="74">
        <f ca="1"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2.6</v>
      </c>
      <c r="L13" s="73">
        <f ca="1"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-85</v>
      </c>
      <c r="M13" s="66">
        <f ca="1"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12.4</v>
      </c>
      <c r="N13" s="74">
        <f ca="1"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5.6</v>
      </c>
      <c r="O13" s="73">
        <f ca="1"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54.7</v>
      </c>
      <c r="P13" s="66">
        <f ca="1"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6.6</v>
      </c>
      <c r="Q13" s="74">
        <f ca="1"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1.7</v>
      </c>
      <c r="R13" s="73">
        <f ca="1"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50.5</v>
      </c>
      <c r="S13" s="68">
        <f ca="1"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14.6</v>
      </c>
      <c r="T13" s="46"/>
      <c r="U13" s="46"/>
      <c r="W13" s="42" t="s">
        <v>16</v>
      </c>
      <c r="X13" s="42" t="s">
        <v>166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167</v>
      </c>
      <c r="AE13" s="70" t="s">
        <v>160</v>
      </c>
      <c r="AF13" s="70" t="s">
        <v>198</v>
      </c>
      <c r="AG13" s="70" t="s">
        <v>197</v>
      </c>
      <c r="AH13" s="70" t="s">
        <v>177</v>
      </c>
      <c r="AI13" s="70" t="s">
        <v>179</v>
      </c>
      <c r="AJ13" s="70" t="s">
        <v>1018</v>
      </c>
      <c r="AK13" s="69">
        <v>13</v>
      </c>
      <c r="AL13" s="69">
        <v>14</v>
      </c>
      <c r="AM13" s="69">
        <v>9</v>
      </c>
      <c r="AN13" s="70" t="s">
        <v>957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MTB UN Equity</v>
      </c>
      <c r="C14" s="77" t="str">
        <f ca="1"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Financials</v>
      </c>
      <c r="D14" s="77"/>
      <c r="E14" s="61" t="str">
        <f>IF(ISERROR((VLOOKUP(14,$AC$45:$AD$80,2,FALSE)))=TRUE," ",((VLOOKUP(14,$AC$45:$AD$80,2,FALSE))))</f>
        <v>NFX UN Equity</v>
      </c>
      <c r="F14" s="77" t="str">
        <f ca="1"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Energy</v>
      </c>
      <c r="G14" s="77"/>
      <c r="H14" s="61" t="str">
        <f>IF(ISERROR((VLOOKUP(15,$AC$45:$AD$80,2,FALSE)))=TRUE," ",((VLOOKUP(15,$AC$45:$AD$80,2,FALSE))))</f>
        <v>PHM UN Equity</v>
      </c>
      <c r="I14" s="77" t="str">
        <f ca="1"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Consumer Discretionary</v>
      </c>
      <c r="J14" s="77"/>
      <c r="K14" s="61" t="str">
        <f>IF(ISERROR((VLOOKUP(16,$AC$45:$AD$80,2,FALSE)))=TRUE," ",((VLOOKUP(16,$AC$45:$AD$80,2,FALSE))))</f>
        <v>PWR UN Equity</v>
      </c>
      <c r="L14" s="77" t="str">
        <f ca="1"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Industrials</v>
      </c>
      <c r="M14" s="77"/>
      <c r="N14" s="61" t="str">
        <f>IF(ISERROR((VLOOKUP(17,$AC$45:$AD$80,2,FALSE)))=TRUE," ",((VLOOKUP(17,$AC$45:$AD$80,2,FALSE))))</f>
        <v/>
      </c>
      <c r="O14" s="77" t="e">
        <f ca="1"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#N/A</v>
      </c>
      <c r="P14" s="77"/>
      <c r="Q14" s="61" t="str">
        <f>IF(ISERROR((VLOOKUP(18,$AC$45:$AD$80,2,FALSE)))=TRUE," ",((VLOOKUP(18,$AC$45:$AD$80,2,FALSE))))</f>
        <v/>
      </c>
      <c r="R14" s="77" t="e">
        <f ca="1"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#N/A</v>
      </c>
      <c r="S14" s="78"/>
      <c r="T14" s="46"/>
      <c r="U14" s="46"/>
      <c r="W14" s="42" t="s">
        <v>17</v>
      </c>
      <c r="X14" s="42" t="s">
        <v>166</v>
      </c>
      <c r="Z14" s="42">
        <v>3</v>
      </c>
      <c r="AA14" s="42">
        <v>1</v>
      </c>
      <c r="AC14" s="42">
        <v>30</v>
      </c>
      <c r="AD14" s="42" t="s">
        <v>168</v>
      </c>
      <c r="AE14" s="50" t="s">
        <v>15</v>
      </c>
      <c r="AF14" s="50" t="s">
        <v>199</v>
      </c>
      <c r="AG14" s="50" t="s">
        <v>196</v>
      </c>
      <c r="AH14" s="50" t="s">
        <v>966</v>
      </c>
      <c r="AI14" s="50" t="s">
        <v>970</v>
      </c>
      <c r="AJ14" s="50" t="s">
        <v>1018</v>
      </c>
      <c r="AK14" s="42">
        <v>44</v>
      </c>
      <c r="AL14" s="42">
        <v>8</v>
      </c>
      <c r="AM14" s="42">
        <v>9</v>
      </c>
      <c r="AN14" s="50" t="s">
        <v>958</v>
      </c>
    </row>
    <row r="15" spans="2:51" ht="14.1" customHeight="1" x14ac:dyDescent="0.2">
      <c r="B15" s="58" t="s">
        <v>149</v>
      </c>
      <c r="C15" s="59" t="s">
        <v>173</v>
      </c>
      <c r="D15" s="60" t="s">
        <v>174</v>
      </c>
      <c r="E15" s="61" t="s">
        <v>149</v>
      </c>
      <c r="F15" s="59" t="s">
        <v>173</v>
      </c>
      <c r="G15" s="60" t="s">
        <v>174</v>
      </c>
      <c r="H15" s="61" t="s">
        <v>149</v>
      </c>
      <c r="I15" s="59" t="s">
        <v>173</v>
      </c>
      <c r="J15" s="60" t="s">
        <v>174</v>
      </c>
      <c r="K15" s="61" t="s">
        <v>149</v>
      </c>
      <c r="L15" s="59" t="s">
        <v>173</v>
      </c>
      <c r="M15" s="60" t="s">
        <v>174</v>
      </c>
      <c r="N15" s="61" t="s">
        <v>149</v>
      </c>
      <c r="O15" s="59" t="s">
        <v>173</v>
      </c>
      <c r="P15" s="60" t="s">
        <v>174</v>
      </c>
      <c r="Q15" s="61" t="s">
        <v>149</v>
      </c>
      <c r="R15" s="59" t="s">
        <v>173</v>
      </c>
      <c r="S15" s="62" t="s">
        <v>174</v>
      </c>
      <c r="T15" s="46"/>
      <c r="U15" s="46"/>
      <c r="W15" s="42" t="s">
        <v>18</v>
      </c>
      <c r="X15" s="42" t="s">
        <v>166</v>
      </c>
      <c r="Z15" s="42">
        <v>3</v>
      </c>
      <c r="AA15" s="42">
        <v>2</v>
      </c>
      <c r="AC15" s="42">
        <f>AC14+1</f>
        <v>31</v>
      </c>
      <c r="AD15" s="42" t="s">
        <v>168</v>
      </c>
      <c r="AE15" s="50" t="s">
        <v>16</v>
      </c>
      <c r="AF15" s="50" t="s">
        <v>932</v>
      </c>
      <c r="AG15" s="50" t="s">
        <v>933</v>
      </c>
      <c r="AH15" s="50" t="s">
        <v>8</v>
      </c>
      <c r="AI15" s="50" t="s">
        <v>9</v>
      </c>
      <c r="AJ15" s="50" t="s">
        <v>934</v>
      </c>
      <c r="AK15" s="42">
        <v>2</v>
      </c>
      <c r="AL15" s="42">
        <v>3</v>
      </c>
      <c r="AM15" s="42">
        <v>5</v>
      </c>
      <c r="AN15" s="50" t="s">
        <v>962</v>
      </c>
    </row>
    <row r="16" spans="2:51" ht="14.1" customHeight="1" x14ac:dyDescent="0.2">
      <c r="B16" s="64">
        <f ca="1"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158.72999999999999</v>
      </c>
      <c r="C16" s="65">
        <f ca="1"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192</v>
      </c>
      <c r="D16" s="66">
        <f ca="1"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20.960120960120964</v>
      </c>
      <c r="E16" s="67">
        <f ca="1"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25.34</v>
      </c>
      <c r="F16" s="65">
        <f ca="1"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38.5</v>
      </c>
      <c r="G16" s="66">
        <f ca="1"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51.933701657458563</v>
      </c>
      <c r="H16" s="67">
        <f ca="1"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23.62</v>
      </c>
      <c r="I16" s="65">
        <f ca="1"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32</v>
      </c>
      <c r="J16" s="66">
        <f ca="1"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35.478408128704487</v>
      </c>
      <c r="K16" s="67">
        <f ca="1"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32.76</v>
      </c>
      <c r="L16" s="65">
        <f ca="1"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46</v>
      </c>
      <c r="M16" s="66">
        <f ca="1"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40.415140415140428</v>
      </c>
      <c r="N16" s="67" t="str">
        <f ca="1"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 xml:space="preserve"> </v>
      </c>
      <c r="O16" s="65" t="e">
        <f ca="1"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#N/A</v>
      </c>
      <c r="P16" s="66" t="str">
        <f ca="1"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 xml:space="preserve"> </v>
      </c>
      <c r="Q16" s="67" t="str">
        <f ca="1"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 xml:space="preserve"> </v>
      </c>
      <c r="R16" s="65" t="e">
        <f ca="1"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#N/A</v>
      </c>
      <c r="S16" s="68" t="str">
        <f ca="1"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 xml:space="preserve"> </v>
      </c>
      <c r="T16" s="46"/>
      <c r="U16" s="46"/>
      <c r="W16" s="42" t="s">
        <v>19</v>
      </c>
      <c r="X16" s="42" t="s">
        <v>166</v>
      </c>
      <c r="Z16" s="42">
        <v>3</v>
      </c>
      <c r="AA16" s="42">
        <v>3</v>
      </c>
      <c r="AC16" s="42">
        <f t="shared" ref="AC16:AC19" si="2">AC15+1</f>
        <v>32</v>
      </c>
      <c r="AD16" s="42" t="s">
        <v>168</v>
      </c>
      <c r="AE16" s="50" t="s">
        <v>17</v>
      </c>
      <c r="AF16" s="50" t="s">
        <v>1012</v>
      </c>
      <c r="AG16" s="50" t="s">
        <v>1015</v>
      </c>
      <c r="AH16" s="50" t="s">
        <v>986</v>
      </c>
      <c r="AI16" s="50" t="s">
        <v>1011</v>
      </c>
      <c r="AJ16" s="50" t="s">
        <v>176</v>
      </c>
      <c r="AK16" s="42">
        <v>9</v>
      </c>
      <c r="AL16" s="42">
        <v>10</v>
      </c>
      <c r="AM16" s="42">
        <v>45</v>
      </c>
      <c r="AN16" s="50" t="s">
        <v>954</v>
      </c>
    </row>
    <row r="17" spans="2:51" ht="14.1" customHeight="1" x14ac:dyDescent="0.2">
      <c r="B17" s="58" t="str">
        <f>VLOOKUP($AB$2,$AC$2:$AJ$37,6,FALSE)</f>
        <v>EPS</v>
      </c>
      <c r="C17" s="59" t="str">
        <f>VLOOKUP($AB$2,$AC$2:$AJ$37,7,FALSE)</f>
        <v>EPS Büy.</v>
      </c>
      <c r="D17" s="60" t="str">
        <f>VLOOKUP($AB$2,$AC$2:$AJ$37,8,FALSE)</f>
        <v>2019 FK</v>
      </c>
      <c r="E17" s="61" t="str">
        <f>VLOOKUP($AB$2,$AC$2:$AJ$37,6,FALSE)</f>
        <v>EPS</v>
      </c>
      <c r="F17" s="59" t="str">
        <f>VLOOKUP($AB$2,$AC$2:$AJ$37,7,FALSE)</f>
        <v>EPS Büy.</v>
      </c>
      <c r="G17" s="60" t="str">
        <f>VLOOKUP($AB$2,$AC$2:$AJ$37,8,FALSE)</f>
        <v>2019 FK</v>
      </c>
      <c r="H17" s="61" t="str">
        <f>VLOOKUP($AB$2,$AC$2:$AJ$37,6,FALSE)</f>
        <v>EPS</v>
      </c>
      <c r="I17" s="59" t="str">
        <f>VLOOKUP($AB$2,$AC$2:$AJ$37,7,FALSE)</f>
        <v>EPS Büy.</v>
      </c>
      <c r="J17" s="60" t="str">
        <f>VLOOKUP($AB$2,$AC$2:$AJ$37,8,FALSE)</f>
        <v>2019 FK</v>
      </c>
      <c r="K17" s="61" t="str">
        <f>VLOOKUP($AB$2,$AC$2:$AJ$37,6,FALSE)</f>
        <v>EPS</v>
      </c>
      <c r="L17" s="59" t="str">
        <f>VLOOKUP($AB$2,$AC$2:$AJ$37,7,FALSE)</f>
        <v>EPS Büy.</v>
      </c>
      <c r="M17" s="60" t="str">
        <f>VLOOKUP($AB$2,$AC$2:$AJ$37,8,FALSE)</f>
        <v>2019 FK</v>
      </c>
      <c r="N17" s="61" t="str">
        <f>VLOOKUP($AB$2,$AC$2:$AJ$37,6,FALSE)</f>
        <v>EPS</v>
      </c>
      <c r="O17" s="59" t="str">
        <f>VLOOKUP($AB$2,$AC$2:$AJ$37,7,FALSE)</f>
        <v>EPS Büy.</v>
      </c>
      <c r="P17" s="60" t="str">
        <f>VLOOKUP($AB$2,$AC$2:$AJ$37,8,FALSE)</f>
        <v>2019 FK</v>
      </c>
      <c r="Q17" s="61" t="str">
        <f>VLOOKUP($AB$2,$AC$2:$AJ$37,6,FALSE)</f>
        <v>EPS</v>
      </c>
      <c r="R17" s="59" t="str">
        <f>VLOOKUP($AB$2,$AC$2:$AJ$37,7,FALSE)</f>
        <v>EPS Büy.</v>
      </c>
      <c r="S17" s="62" t="str">
        <f>VLOOKUP($AB$2,$AC$2:$AJ$37,8,FALSE)</f>
        <v>2019 FK</v>
      </c>
      <c r="T17" s="46"/>
      <c r="U17" s="46"/>
      <c r="W17" s="42" t="s">
        <v>160</v>
      </c>
      <c r="X17" s="42" t="s">
        <v>166</v>
      </c>
      <c r="Z17" s="42">
        <v>3</v>
      </c>
      <c r="AA17" s="42">
        <v>4</v>
      </c>
      <c r="AC17" s="42">
        <f t="shared" si="2"/>
        <v>33</v>
      </c>
      <c r="AD17" s="42" t="s">
        <v>168</v>
      </c>
      <c r="AE17" s="50" t="s">
        <v>18</v>
      </c>
      <c r="AF17" s="50" t="s">
        <v>1013</v>
      </c>
      <c r="AG17" s="50" t="s">
        <v>1016</v>
      </c>
      <c r="AH17" s="50" t="s">
        <v>986</v>
      </c>
      <c r="AI17" s="50" t="s">
        <v>1011</v>
      </c>
      <c r="AJ17" s="50" t="s">
        <v>176</v>
      </c>
      <c r="AK17" s="42">
        <v>11</v>
      </c>
      <c r="AL17" s="42">
        <v>12</v>
      </c>
      <c r="AM17" s="42">
        <v>46</v>
      </c>
      <c r="AN17" s="50" t="s">
        <v>955</v>
      </c>
    </row>
    <row r="18" spans="2:51" ht="14.1" customHeight="1" x14ac:dyDescent="0.2">
      <c r="B18" s="72">
        <f ca="1"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12.5</v>
      </c>
      <c r="C18" s="73">
        <f ca="1"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51.1</v>
      </c>
      <c r="D18" s="66">
        <f ca="1"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11.4</v>
      </c>
      <c r="E18" s="74">
        <f ca="1"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3.6</v>
      </c>
      <c r="F18" s="73">
        <f ca="1"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64.8</v>
      </c>
      <c r="G18" s="66">
        <f ca="1"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>5.5</v>
      </c>
      <c r="H18" s="74">
        <f ca="1"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3.7</v>
      </c>
      <c r="I18" s="73">
        <f ca="1"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57.3</v>
      </c>
      <c r="J18" s="66">
        <f ca="1"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6.1</v>
      </c>
      <c r="K18" s="74">
        <f ca="1"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2.7</v>
      </c>
      <c r="L18" s="73">
        <f ca="1"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54.4</v>
      </c>
      <c r="M18" s="66">
        <f ca="1"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10.6</v>
      </c>
      <c r="N18" s="74" t="str">
        <f ca="1"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 xml:space="preserve"> </v>
      </c>
      <c r="O18" s="73" t="str">
        <f ca="1"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 xml:space="preserve"> </v>
      </c>
      <c r="P18" s="66" t="str">
        <f ca="1"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 xml:space="preserve"> </v>
      </c>
      <c r="Q18" s="74" t="str">
        <f ca="1"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 xml:space="preserve"> </v>
      </c>
      <c r="R18" s="73" t="str">
        <f ca="1"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 xml:space="preserve"> </v>
      </c>
      <c r="S18" s="68" t="str">
        <f ca="1"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 xml:space="preserve"> 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168</v>
      </c>
      <c r="AE18" s="50" t="s">
        <v>19</v>
      </c>
      <c r="AF18" s="50" t="s">
        <v>1014</v>
      </c>
      <c r="AG18" s="50" t="s">
        <v>1017</v>
      </c>
      <c r="AH18" s="50" t="s">
        <v>967</v>
      </c>
      <c r="AI18" s="50" t="s">
        <v>969</v>
      </c>
      <c r="AJ18" s="50" t="s">
        <v>1018</v>
      </c>
      <c r="AK18" s="42">
        <v>8</v>
      </c>
      <c r="AL18" s="42">
        <v>15</v>
      </c>
      <c r="AM18" s="42">
        <v>9</v>
      </c>
      <c r="AN18" s="50" t="s">
        <v>956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 ca="1"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 ca="1"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 ca="1"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 ca="1"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 ca="1"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 ca="1"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168</v>
      </c>
      <c r="AE19" s="70" t="s">
        <v>160</v>
      </c>
      <c r="AF19" s="70" t="s">
        <v>198</v>
      </c>
      <c r="AG19" s="70" t="s">
        <v>197</v>
      </c>
      <c r="AH19" s="70" t="s">
        <v>177</v>
      </c>
      <c r="AI19" s="70" t="s">
        <v>179</v>
      </c>
      <c r="AJ19" s="70" t="s">
        <v>1018</v>
      </c>
      <c r="AK19" s="69">
        <v>13</v>
      </c>
      <c r="AL19" s="69">
        <v>14</v>
      </c>
      <c r="AM19" s="69">
        <v>9</v>
      </c>
      <c r="AN19" s="71" t="s">
        <v>957</v>
      </c>
    </row>
    <row r="20" spans="2:51" ht="14.1" customHeight="1" x14ac:dyDescent="0.25">
      <c r="B20" s="58" t="s">
        <v>149</v>
      </c>
      <c r="C20" s="59" t="s">
        <v>173</v>
      </c>
      <c r="D20" s="60" t="s">
        <v>174</v>
      </c>
      <c r="E20" s="61" t="s">
        <v>149</v>
      </c>
      <c r="F20" s="59" t="s">
        <v>173</v>
      </c>
      <c r="G20" s="60" t="s">
        <v>174</v>
      </c>
      <c r="H20" s="61" t="s">
        <v>149</v>
      </c>
      <c r="I20" s="59" t="s">
        <v>173</v>
      </c>
      <c r="J20" s="60" t="s">
        <v>174</v>
      </c>
      <c r="K20" s="61" t="s">
        <v>149</v>
      </c>
      <c r="L20" s="59" t="s">
        <v>173</v>
      </c>
      <c r="M20" s="60" t="s">
        <v>174</v>
      </c>
      <c r="N20" s="61" t="s">
        <v>149</v>
      </c>
      <c r="O20" s="59" t="s">
        <v>173</v>
      </c>
      <c r="P20" s="60" t="s">
        <v>174</v>
      </c>
      <c r="Q20" s="61" t="s">
        <v>149</v>
      </c>
      <c r="R20" s="59" t="s">
        <v>173</v>
      </c>
      <c r="S20" s="62" t="s">
        <v>174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929</v>
      </c>
      <c r="AE20" s="50" t="s">
        <v>15</v>
      </c>
      <c r="AF20" s="50" t="s">
        <v>199</v>
      </c>
      <c r="AG20" s="50" t="s">
        <v>196</v>
      </c>
      <c r="AH20" s="50" t="s">
        <v>966</v>
      </c>
      <c r="AI20" s="50" t="s">
        <v>970</v>
      </c>
      <c r="AJ20" s="50" t="s">
        <v>1018</v>
      </c>
      <c r="AK20" s="42">
        <v>44</v>
      </c>
      <c r="AL20" s="42">
        <v>8</v>
      </c>
      <c r="AM20" s="42">
        <v>9</v>
      </c>
      <c r="AN20" s="75" t="s">
        <v>958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 ca="1"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 ca="1"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 ca="1"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 ca="1"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 ca="1"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 ca="1"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 ca="1"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 ca="1"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 ca="1"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 ca="1"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 ca="1"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 ca="1"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 ca="1"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 ca="1"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 ca="1"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 ca="1"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 ca="1"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 ca="1"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929</v>
      </c>
      <c r="AE21" s="50" t="s">
        <v>16</v>
      </c>
      <c r="AF21" s="50" t="s">
        <v>932</v>
      </c>
      <c r="AG21" s="50" t="s">
        <v>933</v>
      </c>
      <c r="AH21" s="50" t="s">
        <v>8</v>
      </c>
      <c r="AI21" s="50" t="s">
        <v>9</v>
      </c>
      <c r="AJ21" s="50" t="s">
        <v>934</v>
      </c>
      <c r="AK21" s="42">
        <v>2</v>
      </c>
      <c r="AL21" s="42">
        <v>3</v>
      </c>
      <c r="AM21" s="42">
        <v>5</v>
      </c>
      <c r="AN21" s="71" t="s">
        <v>962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EPS</v>
      </c>
      <c r="C22" s="59" t="str">
        <f>VLOOKUP($AB$2,$AC$2:$AJ$37,7,FALSE)</f>
        <v>EPS Büy.</v>
      </c>
      <c r="D22" s="60" t="str">
        <f>VLOOKUP($AB$2,$AC$2:$AJ$37,8,FALSE)</f>
        <v>2019 FK</v>
      </c>
      <c r="E22" s="61" t="str">
        <f>VLOOKUP($AB$2,$AC$2:$AJ$37,6,FALSE)</f>
        <v>EPS</v>
      </c>
      <c r="F22" s="59" t="str">
        <f>VLOOKUP($AB$2,$AC$2:$AJ$37,7,FALSE)</f>
        <v>EPS Büy.</v>
      </c>
      <c r="G22" s="60" t="str">
        <f>VLOOKUP($AB$2,$AC$2:$AJ$37,8,FALSE)</f>
        <v>2019 FK</v>
      </c>
      <c r="H22" s="61" t="str">
        <f>VLOOKUP($AB$2,$AC$2:$AJ$37,6,FALSE)</f>
        <v>EPS</v>
      </c>
      <c r="I22" s="59" t="str">
        <f>VLOOKUP($AB$2,$AC$2:$AJ$37,7,FALSE)</f>
        <v>EPS Büy.</v>
      </c>
      <c r="J22" s="60" t="str">
        <f>VLOOKUP($AB$2,$AC$2:$AJ$37,8,FALSE)</f>
        <v>2019 FK</v>
      </c>
      <c r="K22" s="61" t="str">
        <f>VLOOKUP($AB$2,$AC$2:$AJ$37,6,FALSE)</f>
        <v>EPS</v>
      </c>
      <c r="L22" s="59" t="str">
        <f>VLOOKUP($AB$2,$AC$2:$AJ$37,7,FALSE)</f>
        <v>EPS Büy.</v>
      </c>
      <c r="M22" s="60" t="str">
        <f>VLOOKUP($AB$2,$AC$2:$AJ$37,8,FALSE)</f>
        <v>2019 FK</v>
      </c>
      <c r="N22" s="61" t="str">
        <f>VLOOKUP($AB$2,$AC$2:$AJ$37,6,FALSE)</f>
        <v>EPS</v>
      </c>
      <c r="O22" s="59" t="str">
        <f>VLOOKUP($AB$2,$AC$2:$AJ$37,7,FALSE)</f>
        <v>EPS Büy.</v>
      </c>
      <c r="P22" s="60" t="str">
        <f>VLOOKUP($AB$2,$AC$2:$AJ$37,8,FALSE)</f>
        <v>2019 FK</v>
      </c>
      <c r="Q22" s="61" t="str">
        <f>VLOOKUP($AB$2,$AC$2:$AJ$37,6,FALSE)</f>
        <v>EPS</v>
      </c>
      <c r="R22" s="59" t="str">
        <f>VLOOKUP($AB$2,$AC$2:$AJ$37,7,FALSE)</f>
        <v>EPS Büy.</v>
      </c>
      <c r="S22" s="62" t="str">
        <f>VLOOKUP($AB$2,$AC$2:$AJ$37,8,FALSE)</f>
        <v>2019 FK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929</v>
      </c>
      <c r="AE22" s="50" t="s">
        <v>17</v>
      </c>
      <c r="AF22" s="50" t="s">
        <v>1012</v>
      </c>
      <c r="AG22" s="50" t="s">
        <v>1015</v>
      </c>
      <c r="AH22" s="50" t="s">
        <v>986</v>
      </c>
      <c r="AI22" s="50" t="s">
        <v>1011</v>
      </c>
      <c r="AJ22" s="50" t="s">
        <v>176</v>
      </c>
      <c r="AK22" s="42">
        <v>9</v>
      </c>
      <c r="AL22" s="42">
        <v>10</v>
      </c>
      <c r="AM22" s="42">
        <v>45</v>
      </c>
      <c r="AN22" s="71" t="s">
        <v>954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 ca="1"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 ca="1"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 ca="1"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 ca="1"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 ca="1"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 ca="1"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 ca="1"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 ca="1"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 ca="1"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 ca="1"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 ca="1"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 ca="1"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 ca="1"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 ca="1"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 ca="1"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 ca="1"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 ca="1"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 ca="1"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929</v>
      </c>
      <c r="AE23" s="50" t="s">
        <v>18</v>
      </c>
      <c r="AF23" s="50" t="s">
        <v>1013</v>
      </c>
      <c r="AG23" s="50" t="s">
        <v>1016</v>
      </c>
      <c r="AH23" s="50" t="s">
        <v>986</v>
      </c>
      <c r="AI23" s="50" t="s">
        <v>1011</v>
      </c>
      <c r="AJ23" s="50" t="s">
        <v>176</v>
      </c>
      <c r="AK23" s="42">
        <v>11</v>
      </c>
      <c r="AL23" s="42">
        <v>12</v>
      </c>
      <c r="AM23" s="42">
        <v>46</v>
      </c>
      <c r="AN23" s="71" t="s">
        <v>955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 ca="1"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 ca="1"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 ca="1"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 ca="1"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 ca="1"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 ca="1"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929</v>
      </c>
      <c r="AE24" s="50" t="s">
        <v>19</v>
      </c>
      <c r="AF24" s="50" t="s">
        <v>1014</v>
      </c>
      <c r="AG24" s="50" t="s">
        <v>1017</v>
      </c>
      <c r="AH24" s="50" t="s">
        <v>967</v>
      </c>
      <c r="AI24" s="50" t="s">
        <v>969</v>
      </c>
      <c r="AJ24" s="50" t="s">
        <v>1018</v>
      </c>
      <c r="AK24" s="42">
        <v>8</v>
      </c>
      <c r="AL24" s="42">
        <v>15</v>
      </c>
      <c r="AM24" s="42">
        <v>9</v>
      </c>
      <c r="AN24" s="50" t="s">
        <v>956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149</v>
      </c>
      <c r="C25" s="59" t="s">
        <v>173</v>
      </c>
      <c r="D25" s="60" t="s">
        <v>174</v>
      </c>
      <c r="E25" s="67" t="s">
        <v>149</v>
      </c>
      <c r="F25" s="59" t="s">
        <v>173</v>
      </c>
      <c r="G25" s="60" t="s">
        <v>174</v>
      </c>
      <c r="H25" s="61" t="s">
        <v>149</v>
      </c>
      <c r="I25" s="59" t="s">
        <v>173</v>
      </c>
      <c r="J25" s="60" t="s">
        <v>174</v>
      </c>
      <c r="K25" s="61" t="s">
        <v>149</v>
      </c>
      <c r="L25" s="59" t="s">
        <v>173</v>
      </c>
      <c r="M25" s="60" t="s">
        <v>174</v>
      </c>
      <c r="N25" s="61" t="s">
        <v>149</v>
      </c>
      <c r="O25" s="59" t="s">
        <v>173</v>
      </c>
      <c r="P25" s="60" t="s">
        <v>174</v>
      </c>
      <c r="Q25" s="61" t="s">
        <v>149</v>
      </c>
      <c r="R25" s="59" t="s">
        <v>173</v>
      </c>
      <c r="S25" s="62" t="s">
        <v>174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929</v>
      </c>
      <c r="AE25" s="70" t="s">
        <v>160</v>
      </c>
      <c r="AF25" s="70" t="s">
        <v>198</v>
      </c>
      <c r="AG25" s="70" t="s">
        <v>197</v>
      </c>
      <c r="AH25" s="70" t="s">
        <v>177</v>
      </c>
      <c r="AI25" s="70" t="s">
        <v>179</v>
      </c>
      <c r="AJ25" s="70" t="s">
        <v>1018</v>
      </c>
      <c r="AK25" s="69">
        <v>13</v>
      </c>
      <c r="AL25" s="69">
        <v>14</v>
      </c>
      <c r="AM25" s="69">
        <v>9</v>
      </c>
      <c r="AN25" s="70" t="s">
        <v>957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 ca="1"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 ca="1"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 ca="1"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 ca="1"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 ca="1"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 ca="1"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 ca="1"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 ca="1"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 ca="1"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 ca="1"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 ca="1"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 ca="1"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 ca="1"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 ca="1"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 ca="1"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 ca="1"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 ca="1"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 ca="1"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930</v>
      </c>
      <c r="AE26" s="50" t="s">
        <v>15</v>
      </c>
      <c r="AF26" s="50" t="s">
        <v>199</v>
      </c>
      <c r="AG26" s="50" t="s">
        <v>196</v>
      </c>
      <c r="AH26" s="50" t="s">
        <v>966</v>
      </c>
      <c r="AI26" s="50" t="s">
        <v>970</v>
      </c>
      <c r="AJ26" s="50" t="s">
        <v>1018</v>
      </c>
      <c r="AK26" s="42">
        <v>44</v>
      </c>
      <c r="AL26" s="42">
        <v>8</v>
      </c>
      <c r="AM26" s="42">
        <v>9</v>
      </c>
      <c r="AN26" s="50" t="s">
        <v>958</v>
      </c>
    </row>
    <row r="27" spans="2:51" ht="14.1" customHeight="1" x14ac:dyDescent="0.25">
      <c r="B27" s="58" t="str">
        <f>VLOOKUP($AB$2,$AC$2:$AJ$37,6,FALSE)</f>
        <v>EPS</v>
      </c>
      <c r="C27" s="59" t="str">
        <f>VLOOKUP($AB$2,$AC$2:$AJ$37,7,FALSE)</f>
        <v>EPS Büy.</v>
      </c>
      <c r="D27" s="60" t="str">
        <f>VLOOKUP($AB$2,$AC$2:$AJ$37,8,FALSE)</f>
        <v>2019 FK</v>
      </c>
      <c r="E27" s="61" t="str">
        <f>VLOOKUP($AB$2,$AC$2:$AJ$37,6,FALSE)</f>
        <v>EPS</v>
      </c>
      <c r="F27" s="59" t="str">
        <f>VLOOKUP($AB$2,$AC$2:$AJ$37,7,FALSE)</f>
        <v>EPS Büy.</v>
      </c>
      <c r="G27" s="60" t="str">
        <f>VLOOKUP($AB$2,$AC$2:$AJ$37,8,FALSE)</f>
        <v>2019 FK</v>
      </c>
      <c r="H27" s="61" t="str">
        <f>VLOOKUP($AB$2,$AC$2:$AJ$37,6,FALSE)</f>
        <v>EPS</v>
      </c>
      <c r="I27" s="59" t="str">
        <f>VLOOKUP($AB$2,$AC$2:$AJ$37,7,FALSE)</f>
        <v>EPS Büy.</v>
      </c>
      <c r="J27" s="60" t="str">
        <f>VLOOKUP($AB$2,$AC$2:$AJ$37,8,FALSE)</f>
        <v>2019 FK</v>
      </c>
      <c r="K27" s="61" t="str">
        <f>VLOOKUP($AB$2,$AC$2:$AJ$37,6,FALSE)</f>
        <v>EPS</v>
      </c>
      <c r="L27" s="59" t="str">
        <f>VLOOKUP($AB$2,$AC$2:$AJ$37,7,FALSE)</f>
        <v>EPS Büy.</v>
      </c>
      <c r="M27" s="60" t="str">
        <f>VLOOKUP($AB$2,$AC$2:$AJ$37,8,FALSE)</f>
        <v>2019 FK</v>
      </c>
      <c r="N27" s="61" t="str">
        <f>VLOOKUP($AB$2,$AC$2:$AJ$37,6,FALSE)</f>
        <v>EPS</v>
      </c>
      <c r="O27" s="59" t="str">
        <f>VLOOKUP($AB$2,$AC$2:$AJ$37,7,FALSE)</f>
        <v>EPS Büy.</v>
      </c>
      <c r="P27" s="60" t="str">
        <f>VLOOKUP($AB$2,$AC$2:$AJ$37,8,FALSE)</f>
        <v>2019 FK</v>
      </c>
      <c r="Q27" s="61" t="str">
        <f>VLOOKUP($AB$2,$AC$2:$AJ$37,6,FALSE)</f>
        <v>EPS</v>
      </c>
      <c r="R27" s="59" t="str">
        <f>VLOOKUP($AB$2,$AC$2:$AJ$37,7,FALSE)</f>
        <v>EPS Büy.</v>
      </c>
      <c r="S27" s="62" t="str">
        <f>VLOOKUP($AB$2,$AC$2:$AJ$37,8,FALSE)</f>
        <v>2019 FK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930</v>
      </c>
      <c r="AE27" s="50" t="s">
        <v>16</v>
      </c>
      <c r="AF27" s="50" t="s">
        <v>932</v>
      </c>
      <c r="AG27" s="50" t="s">
        <v>933</v>
      </c>
      <c r="AH27" s="50" t="s">
        <v>8</v>
      </c>
      <c r="AI27" s="50" t="s">
        <v>9</v>
      </c>
      <c r="AJ27" s="50" t="s">
        <v>934</v>
      </c>
      <c r="AK27" s="42">
        <v>2</v>
      </c>
      <c r="AL27" s="42">
        <v>3</v>
      </c>
      <c r="AM27" s="42">
        <v>5</v>
      </c>
      <c r="AN27" s="50" t="s">
        <v>962</v>
      </c>
    </row>
    <row r="28" spans="2:51" ht="14.1" customHeight="1" x14ac:dyDescent="0.25">
      <c r="B28" s="72" t="str">
        <f ca="1"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 ca="1"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 ca="1"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 ca="1"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 ca="1"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 ca="1"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 ca="1"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 ca="1"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 ca="1"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 ca="1"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 ca="1"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 ca="1"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 ca="1"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 ca="1"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 ca="1"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 ca="1"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 ca="1"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 ca="1"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930</v>
      </c>
      <c r="AE28" s="50" t="s">
        <v>17</v>
      </c>
      <c r="AF28" s="50" t="s">
        <v>1012</v>
      </c>
      <c r="AG28" s="50" t="s">
        <v>1015</v>
      </c>
      <c r="AH28" s="50" t="s">
        <v>986</v>
      </c>
      <c r="AI28" s="50" t="s">
        <v>1011</v>
      </c>
      <c r="AJ28" s="50" t="s">
        <v>176</v>
      </c>
      <c r="AK28" s="42">
        <v>9</v>
      </c>
      <c r="AL28" s="42">
        <v>10</v>
      </c>
      <c r="AM28" s="42">
        <v>45</v>
      </c>
      <c r="AN28" s="50" t="s">
        <v>954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 ca="1"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 ca="1"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 ca="1"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 ca="1"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 ca="1"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 ca="1"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930</v>
      </c>
      <c r="AE29" s="50" t="s">
        <v>18</v>
      </c>
      <c r="AF29" s="50" t="s">
        <v>1013</v>
      </c>
      <c r="AG29" s="50" t="s">
        <v>1016</v>
      </c>
      <c r="AH29" s="50" t="s">
        <v>986</v>
      </c>
      <c r="AI29" s="50" t="s">
        <v>1011</v>
      </c>
      <c r="AJ29" s="50" t="s">
        <v>176</v>
      </c>
      <c r="AK29" s="42">
        <v>11</v>
      </c>
      <c r="AL29" s="42">
        <v>12</v>
      </c>
      <c r="AM29" s="42">
        <v>46</v>
      </c>
      <c r="AN29" s="50" t="s">
        <v>955</v>
      </c>
    </row>
    <row r="30" spans="2:51" ht="14.1" customHeight="1" x14ac:dyDescent="0.25">
      <c r="B30" s="58" t="s">
        <v>149</v>
      </c>
      <c r="C30" s="59" t="s">
        <v>173</v>
      </c>
      <c r="D30" s="60" t="s">
        <v>174</v>
      </c>
      <c r="E30" s="61" t="s">
        <v>149</v>
      </c>
      <c r="F30" s="59" t="s">
        <v>173</v>
      </c>
      <c r="G30" s="60" t="s">
        <v>174</v>
      </c>
      <c r="H30" s="61" t="s">
        <v>149</v>
      </c>
      <c r="I30" s="59" t="s">
        <v>173</v>
      </c>
      <c r="J30" s="60" t="s">
        <v>174</v>
      </c>
      <c r="K30" s="61" t="s">
        <v>149</v>
      </c>
      <c r="L30" s="59" t="s">
        <v>173</v>
      </c>
      <c r="M30" s="60" t="s">
        <v>174</v>
      </c>
      <c r="N30" s="61" t="s">
        <v>149</v>
      </c>
      <c r="O30" s="59" t="s">
        <v>173</v>
      </c>
      <c r="P30" s="60" t="s">
        <v>174</v>
      </c>
      <c r="Q30" s="61" t="s">
        <v>149</v>
      </c>
      <c r="R30" s="59" t="s">
        <v>173</v>
      </c>
      <c r="S30" s="62" t="s">
        <v>174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930</v>
      </c>
      <c r="AE30" s="50" t="s">
        <v>19</v>
      </c>
      <c r="AF30" s="50" t="s">
        <v>1014</v>
      </c>
      <c r="AG30" s="50" t="s">
        <v>1017</v>
      </c>
      <c r="AH30" s="50" t="s">
        <v>967</v>
      </c>
      <c r="AI30" s="50" t="s">
        <v>969</v>
      </c>
      <c r="AJ30" s="50" t="s">
        <v>1018</v>
      </c>
      <c r="AK30" s="42">
        <v>8</v>
      </c>
      <c r="AL30" s="42">
        <v>15</v>
      </c>
      <c r="AM30" s="42">
        <v>9</v>
      </c>
      <c r="AN30" s="50" t="s">
        <v>956</v>
      </c>
    </row>
    <row r="31" spans="2:51" ht="14.1" customHeight="1" x14ac:dyDescent="0.25">
      <c r="B31" s="64" t="str">
        <f ca="1"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 ca="1"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 ca="1"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 ca="1"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 ca="1"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 ca="1"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 ca="1"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 ca="1"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 ca="1"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 ca="1"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 ca="1"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 ca="1"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 ca="1"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 ca="1"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 ca="1"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 ca="1"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 ca="1"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 ca="1"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930</v>
      </c>
      <c r="AE31" s="70" t="s">
        <v>160</v>
      </c>
      <c r="AF31" s="70" t="s">
        <v>198</v>
      </c>
      <c r="AG31" s="70" t="s">
        <v>197</v>
      </c>
      <c r="AH31" s="70" t="s">
        <v>177</v>
      </c>
      <c r="AI31" s="70" t="s">
        <v>179</v>
      </c>
      <c r="AJ31" s="70" t="s">
        <v>1018</v>
      </c>
      <c r="AK31" s="69">
        <v>13</v>
      </c>
      <c r="AL31" s="69">
        <v>14</v>
      </c>
      <c r="AM31" s="69">
        <v>9</v>
      </c>
      <c r="AN31" s="70" t="s">
        <v>957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EPS</v>
      </c>
      <c r="C32" s="59" t="str">
        <f>VLOOKUP($AB$2,$AC$2:$AJ$37,7,FALSE)</f>
        <v>EPS Büy.</v>
      </c>
      <c r="D32" s="60" t="str">
        <f>VLOOKUP($AB$2,$AC$2:$AJ$37,8,FALSE)</f>
        <v>2019 FK</v>
      </c>
      <c r="E32" s="61" t="str">
        <f>VLOOKUP($AB$2,$AC$2:$AJ$37,6,FALSE)</f>
        <v>EPS</v>
      </c>
      <c r="F32" s="59" t="str">
        <f>VLOOKUP($AB$2,$AC$2:$AJ$37,7,FALSE)</f>
        <v>EPS Büy.</v>
      </c>
      <c r="G32" s="60" t="str">
        <f>VLOOKUP($AB$2,$AC$2:$AJ$37,8,FALSE)</f>
        <v>2019 FK</v>
      </c>
      <c r="H32" s="61" t="str">
        <f>VLOOKUP($AB$2,$AC$2:$AJ$37,6,FALSE)</f>
        <v>EPS</v>
      </c>
      <c r="I32" s="59" t="str">
        <f>VLOOKUP($AB$2,$AC$2:$AJ$37,7,FALSE)</f>
        <v>EPS Büy.</v>
      </c>
      <c r="J32" s="60" t="str">
        <f>VLOOKUP($AB$2,$AC$2:$AJ$37,8,FALSE)</f>
        <v>2019 FK</v>
      </c>
      <c r="K32" s="61" t="str">
        <f>VLOOKUP($AB$2,$AC$2:$AJ$37,6,FALSE)</f>
        <v>EPS</v>
      </c>
      <c r="L32" s="59" t="str">
        <f>VLOOKUP($AB$2,$AC$2:$AJ$37,7,FALSE)</f>
        <v>EPS Büy.</v>
      </c>
      <c r="M32" s="60" t="str">
        <f>VLOOKUP($AB$2,$AC$2:$AJ$37,8,FALSE)</f>
        <v>2019 FK</v>
      </c>
      <c r="N32" s="61" t="str">
        <f>VLOOKUP($AB$2,$AC$2:$AJ$37,6,FALSE)</f>
        <v>EPS</v>
      </c>
      <c r="O32" s="59" t="str">
        <f>VLOOKUP($AB$2,$AC$2:$AJ$37,7,FALSE)</f>
        <v>EPS Büy.</v>
      </c>
      <c r="P32" s="60" t="str">
        <f>VLOOKUP($AB$2,$AC$2:$AJ$37,8,FALSE)</f>
        <v>2019 FK</v>
      </c>
      <c r="Q32" s="61" t="str">
        <f>VLOOKUP($AB$2,$AC$2:$AJ$37,6,FALSE)</f>
        <v>EPS</v>
      </c>
      <c r="R32" s="59" t="str">
        <f>VLOOKUP($AB$2,$AC$2:$AJ$37,7,FALSE)</f>
        <v>EPS Büy.</v>
      </c>
      <c r="S32" s="62" t="str">
        <f>VLOOKUP($AB$2,$AC$2:$AJ$37,8,FALSE)</f>
        <v>2019 FK</v>
      </c>
      <c r="Z32" s="80">
        <v>6</v>
      </c>
      <c r="AA32" s="80">
        <v>1</v>
      </c>
      <c r="AC32" s="42">
        <v>60</v>
      </c>
      <c r="AD32" s="42" t="s">
        <v>1008</v>
      </c>
      <c r="AE32" s="50" t="s">
        <v>15</v>
      </c>
      <c r="AF32" s="50" t="s">
        <v>199</v>
      </c>
      <c r="AG32" s="50" t="s">
        <v>196</v>
      </c>
      <c r="AH32" s="50" t="s">
        <v>966</v>
      </c>
      <c r="AI32" s="50" t="s">
        <v>970</v>
      </c>
      <c r="AJ32" s="50" t="s">
        <v>1018</v>
      </c>
      <c r="AK32" s="42">
        <v>44</v>
      </c>
      <c r="AL32" s="42">
        <v>8</v>
      </c>
      <c r="AM32" s="42">
        <v>9</v>
      </c>
      <c r="AN32" s="50" t="s">
        <v>958</v>
      </c>
    </row>
    <row r="33" spans="2:67" ht="14.1" customHeight="1" x14ac:dyDescent="0.25">
      <c r="B33" s="82" t="str">
        <f ca="1"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 ca="1"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70" t="str">
        <f ca="1"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 ca="1"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 ca="1"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70" t="str">
        <f ca="1"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 ca="1"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 ca="1"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70" t="str">
        <f ca="1"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 ca="1"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 ca="1"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70" t="str">
        <f ca="1"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 ca="1"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 ca="1"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70" t="str">
        <f ca="1"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 ca="1"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 ca="1"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71" t="str">
        <f ca="1"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1008</v>
      </c>
      <c r="AE33" s="50" t="s">
        <v>16</v>
      </c>
      <c r="AF33" s="50" t="s">
        <v>932</v>
      </c>
      <c r="AG33" s="50" t="s">
        <v>933</v>
      </c>
      <c r="AH33" s="50" t="s">
        <v>8</v>
      </c>
      <c r="AI33" s="50" t="s">
        <v>9</v>
      </c>
      <c r="AJ33" s="50" t="s">
        <v>934</v>
      </c>
      <c r="AK33" s="42">
        <v>2</v>
      </c>
      <c r="AL33" s="42">
        <v>3</v>
      </c>
      <c r="AM33" s="42">
        <v>5</v>
      </c>
      <c r="AN33" s="50" t="s">
        <v>962</v>
      </c>
    </row>
    <row r="34" spans="2:67" ht="14.1" customHeight="1" x14ac:dyDescent="0.25">
      <c r="B34" s="173"/>
      <c r="Z34" s="80">
        <v>6</v>
      </c>
      <c r="AA34" s="80">
        <v>3</v>
      </c>
      <c r="AC34" s="42">
        <f t="shared" ref="AC34:AC37" si="5">AC33+1</f>
        <v>62</v>
      </c>
      <c r="AD34" s="42" t="s">
        <v>1008</v>
      </c>
      <c r="AE34" s="50" t="s">
        <v>17</v>
      </c>
      <c r="AF34" s="50" t="s">
        <v>1012</v>
      </c>
      <c r="AG34" s="50" t="s">
        <v>1015</v>
      </c>
      <c r="AH34" s="50" t="s">
        <v>986</v>
      </c>
      <c r="AI34" s="50" t="s">
        <v>1011</v>
      </c>
      <c r="AJ34" s="50" t="s">
        <v>176</v>
      </c>
      <c r="AK34" s="42">
        <v>9</v>
      </c>
      <c r="AL34" s="42">
        <v>10</v>
      </c>
      <c r="AM34" s="42">
        <v>45</v>
      </c>
      <c r="AN34" s="50" t="s">
        <v>954</v>
      </c>
    </row>
    <row r="35" spans="2:67" ht="14.1" customHeight="1" x14ac:dyDescent="0.25">
      <c r="B35" s="85" t="s">
        <v>953</v>
      </c>
      <c r="C35" s="86"/>
      <c r="D35" s="86"/>
      <c r="E35" s="86"/>
      <c r="F35" s="86"/>
      <c r="G35" s="86"/>
      <c r="H35" s="86"/>
      <c r="I35" s="86"/>
      <c r="J35" s="86"/>
      <c r="K35" s="86"/>
      <c r="L35" s="176"/>
      <c r="M35" s="175" t="s">
        <v>981</v>
      </c>
      <c r="N35" s="174" t="s">
        <v>980</v>
      </c>
      <c r="O35" s="174"/>
      <c r="P35" s="174"/>
      <c r="Q35" s="174"/>
      <c r="R35" s="174"/>
      <c r="S35" s="177" t="s">
        <v>980</v>
      </c>
      <c r="Z35" s="80">
        <v>6</v>
      </c>
      <c r="AA35" s="80">
        <v>4</v>
      </c>
      <c r="AC35" s="42">
        <f t="shared" si="5"/>
        <v>63</v>
      </c>
      <c r="AD35" s="42" t="s">
        <v>1008</v>
      </c>
      <c r="AE35" s="50" t="s">
        <v>18</v>
      </c>
      <c r="AF35" s="50" t="s">
        <v>1013</v>
      </c>
      <c r="AG35" s="50" t="s">
        <v>1016</v>
      </c>
      <c r="AH35" s="50" t="s">
        <v>986</v>
      </c>
      <c r="AI35" s="50" t="s">
        <v>1011</v>
      </c>
      <c r="AJ35" s="50" t="s">
        <v>176</v>
      </c>
      <c r="AK35" s="42">
        <v>11</v>
      </c>
      <c r="AL35" s="42">
        <v>12</v>
      </c>
      <c r="AM35" s="42">
        <v>46</v>
      </c>
      <c r="AN35" s="50" t="s">
        <v>955</v>
      </c>
    </row>
    <row r="36" spans="2:67" ht="14.1" customHeight="1" x14ac:dyDescent="0.25">
      <c r="B36" s="181" t="s">
        <v>947</v>
      </c>
      <c r="C36" s="180"/>
      <c r="D36" s="180"/>
      <c r="E36" s="180"/>
      <c r="F36" s="180"/>
      <c r="G36" s="180"/>
      <c r="H36" s="181" t="s">
        <v>963</v>
      </c>
      <c r="I36" s="180"/>
      <c r="J36" s="180"/>
      <c r="K36" s="180"/>
      <c r="L36" s="180"/>
      <c r="M36" s="180"/>
      <c r="N36" s="180"/>
      <c r="O36" s="182"/>
      <c r="P36" s="181" t="s">
        <v>950</v>
      </c>
      <c r="Q36" s="180"/>
      <c r="R36" s="180"/>
      <c r="S36" s="182"/>
      <c r="Z36" s="80">
        <v>6</v>
      </c>
      <c r="AA36" s="80">
        <v>5</v>
      </c>
      <c r="AC36" s="42">
        <f t="shared" si="5"/>
        <v>64</v>
      </c>
      <c r="AD36" s="42" t="s">
        <v>1008</v>
      </c>
      <c r="AE36" s="50" t="s">
        <v>19</v>
      </c>
      <c r="AF36" s="50" t="s">
        <v>1014</v>
      </c>
      <c r="AG36" s="50" t="s">
        <v>1017</v>
      </c>
      <c r="AH36" s="50" t="s">
        <v>967</v>
      </c>
      <c r="AI36" s="50" t="s">
        <v>969</v>
      </c>
      <c r="AJ36" s="50" t="s">
        <v>1018</v>
      </c>
      <c r="AK36" s="42">
        <v>8</v>
      </c>
      <c r="AL36" s="42">
        <v>15</v>
      </c>
      <c r="AM36" s="42">
        <v>9</v>
      </c>
      <c r="AN36" s="50" t="s">
        <v>956</v>
      </c>
    </row>
    <row r="37" spans="2:67" ht="14.1" customHeight="1" thickBot="1" x14ac:dyDescent="0.3">
      <c r="B37" s="181" t="s">
        <v>948</v>
      </c>
      <c r="C37" s="180"/>
      <c r="D37" s="180"/>
      <c r="E37" s="180" t="s">
        <v>949</v>
      </c>
      <c r="F37" s="180"/>
      <c r="G37" s="180"/>
      <c r="H37" s="181" t="s">
        <v>978</v>
      </c>
      <c r="I37" s="180"/>
      <c r="J37" s="180"/>
      <c r="K37" s="180"/>
      <c r="L37" s="180" t="s">
        <v>979</v>
      </c>
      <c r="M37" s="180"/>
      <c r="N37" s="180"/>
      <c r="O37" s="182"/>
      <c r="P37" s="87" t="s">
        <v>965</v>
      </c>
      <c r="Q37" s="88"/>
      <c r="R37" s="88" t="s">
        <v>951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1008</v>
      </c>
      <c r="AE37" s="91" t="s">
        <v>160</v>
      </c>
      <c r="AF37" s="91" t="s">
        <v>198</v>
      </c>
      <c r="AG37" s="91" t="s">
        <v>197</v>
      </c>
      <c r="AH37" s="91" t="s">
        <v>177</v>
      </c>
      <c r="AI37" s="91" t="s">
        <v>179</v>
      </c>
      <c r="AJ37" s="91" t="s">
        <v>1018</v>
      </c>
      <c r="AK37" s="44">
        <v>13</v>
      </c>
      <c r="AL37" s="44">
        <v>14</v>
      </c>
      <c r="AM37" s="44">
        <v>9</v>
      </c>
      <c r="AN37" s="91" t="s">
        <v>957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2:67" ht="14.1" customHeight="1" x14ac:dyDescent="0.2">
      <c r="B38" s="181">
        <v>15</v>
      </c>
      <c r="C38" s="180"/>
      <c r="D38" s="180"/>
      <c r="E38" s="180">
        <v>-15</v>
      </c>
      <c r="F38" s="180"/>
      <c r="G38" s="182"/>
      <c r="H38" s="181">
        <v>-10</v>
      </c>
      <c r="I38" s="180"/>
      <c r="J38" s="180"/>
      <c r="K38" s="86"/>
      <c r="L38" s="86"/>
      <c r="M38" s="180">
        <v>10</v>
      </c>
      <c r="N38" s="180"/>
      <c r="O38" s="92"/>
      <c r="P38" s="93">
        <v>2</v>
      </c>
      <c r="Q38" s="93">
        <v>50</v>
      </c>
      <c r="R38" s="181">
        <v>0</v>
      </c>
      <c r="S38" s="182"/>
      <c r="V38" s="46"/>
      <c r="W38" s="46"/>
      <c r="X38" s="46"/>
      <c r="Y38" s="46"/>
    </row>
    <row r="39" spans="2:67" ht="14.1" customHeight="1" x14ac:dyDescent="0.2">
      <c r="B39" s="181" t="s">
        <v>964</v>
      </c>
      <c r="C39" s="180"/>
      <c r="D39" s="180"/>
      <c r="E39" s="180"/>
      <c r="F39" s="180"/>
      <c r="G39" s="180"/>
      <c r="H39" s="185" t="s">
        <v>959</v>
      </c>
      <c r="I39" s="186"/>
      <c r="J39" s="186"/>
      <c r="K39" s="186"/>
      <c r="L39" s="186"/>
      <c r="M39" s="186"/>
      <c r="N39" s="186"/>
      <c r="O39" s="187"/>
      <c r="P39" s="181" t="s">
        <v>952</v>
      </c>
      <c r="Q39" s="180"/>
      <c r="R39" s="180"/>
      <c r="S39" s="182"/>
      <c r="V39" s="46"/>
      <c r="W39" s="46"/>
      <c r="X39" s="46"/>
      <c r="Y39" s="46"/>
      <c r="AD39" s="76" t="s">
        <v>186</v>
      </c>
      <c r="AE39" s="94">
        <f ca="1">MAX(AE$45:AE$80)</f>
        <v>99.813084112149525</v>
      </c>
      <c r="AF39" s="94">
        <f t="shared" ref="AF39:BO39" si="6">MAX(AF$45:AF$80)</f>
        <v>0</v>
      </c>
      <c r="AG39" s="94">
        <f t="shared" si="6"/>
        <v>0</v>
      </c>
      <c r="AH39" s="94">
        <f t="shared" si="6"/>
        <v>0</v>
      </c>
      <c r="AI39" s="94">
        <f t="shared" si="6"/>
        <v>0</v>
      </c>
      <c r="AJ39" s="94">
        <f t="shared" si="6"/>
        <v>0</v>
      </c>
      <c r="AK39" s="94">
        <f t="shared" si="6"/>
        <v>0</v>
      </c>
      <c r="AL39" s="94">
        <f t="shared" ca="1" si="6"/>
        <v>0.51933701657458564</v>
      </c>
      <c r="AM39" s="94">
        <f t="shared" ca="1" si="6"/>
        <v>85</v>
      </c>
      <c r="AN39" s="94">
        <f t="shared" ca="1" si="6"/>
        <v>68.07053367057533</v>
      </c>
      <c r="AO39" s="94">
        <f t="shared" ca="1" si="6"/>
        <v>66.404711681863077</v>
      </c>
      <c r="AP39" s="94">
        <f t="shared" ca="1" si="6"/>
        <v>7.6011378002528449</v>
      </c>
      <c r="AQ39" s="94">
        <f t="shared" ca="1" si="6"/>
        <v>99.813084112149525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2:67" ht="14.1" customHeight="1" x14ac:dyDescent="0.2">
      <c r="B40" s="181" t="s">
        <v>978</v>
      </c>
      <c r="C40" s="180"/>
      <c r="D40" s="180"/>
      <c r="E40" s="180" t="s">
        <v>979</v>
      </c>
      <c r="F40" s="180"/>
      <c r="G40" s="180"/>
      <c r="H40" s="181" t="s">
        <v>960</v>
      </c>
      <c r="I40" s="180"/>
      <c r="J40" s="180"/>
      <c r="K40" s="180"/>
      <c r="L40" s="180" t="s">
        <v>961</v>
      </c>
      <c r="M40" s="180"/>
      <c r="N40" s="180"/>
      <c r="O40" s="182"/>
      <c r="P40" s="87" t="s">
        <v>965</v>
      </c>
      <c r="Q40" s="88"/>
      <c r="R40" s="88" t="s">
        <v>951</v>
      </c>
      <c r="S40" s="89"/>
      <c r="V40" s="46"/>
      <c r="W40" s="46"/>
      <c r="X40" s="46"/>
      <c r="Y40" s="46"/>
      <c r="AD40" s="46" t="s">
        <v>187</v>
      </c>
      <c r="AE40" s="95">
        <f ca="1">MIN(AE$45:AE$80)</f>
        <v>-85.000000000000014</v>
      </c>
      <c r="AF40" s="95">
        <f t="shared" ref="AF40:BO40" si="7">MIN(AF$45:AF$80)</f>
        <v>0</v>
      </c>
      <c r="AG40" s="95">
        <f t="shared" si="7"/>
        <v>0</v>
      </c>
      <c r="AH40" s="95">
        <f t="shared" si="7"/>
        <v>0</v>
      </c>
      <c r="AI40" s="95">
        <f t="shared" si="7"/>
        <v>0</v>
      </c>
      <c r="AJ40" s="95">
        <f t="shared" si="7"/>
        <v>0</v>
      </c>
      <c r="AK40" s="95">
        <f t="shared" si="7"/>
        <v>0</v>
      </c>
      <c r="AL40" s="95">
        <f t="shared" ca="1" si="7"/>
        <v>1.1378002528444897E-2</v>
      </c>
      <c r="AM40" s="95">
        <f t="shared" ca="1" si="7"/>
        <v>-29.166666666666668</v>
      </c>
      <c r="AN40" s="95">
        <f t="shared" ca="1" si="7"/>
        <v>-2.8140753833069132</v>
      </c>
      <c r="AO40" s="95">
        <f t="shared" ca="1" si="7"/>
        <v>-83.380273131144961</v>
      </c>
      <c r="AP40" s="95">
        <f t="shared" ca="1" si="7"/>
        <v>0</v>
      </c>
      <c r="AQ40" s="95">
        <f t="shared" ca="1" si="7"/>
        <v>-85.000000000000014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2:67" ht="14.1" customHeight="1" x14ac:dyDescent="0.2">
      <c r="B41" s="181">
        <v>-60</v>
      </c>
      <c r="C41" s="180"/>
      <c r="D41" s="180"/>
      <c r="E41" s="180">
        <v>60</v>
      </c>
      <c r="F41" s="180"/>
      <c r="G41" s="182"/>
      <c r="H41" s="181">
        <v>70</v>
      </c>
      <c r="I41" s="180"/>
      <c r="J41" s="180"/>
      <c r="K41" s="96"/>
      <c r="L41" s="96"/>
      <c r="M41" s="180">
        <v>70</v>
      </c>
      <c r="N41" s="180"/>
      <c r="O41" s="97"/>
      <c r="P41" s="93">
        <v>50</v>
      </c>
      <c r="Q41" s="93">
        <v>100</v>
      </c>
      <c r="R41" s="181">
        <v>-50</v>
      </c>
      <c r="S41" s="182"/>
      <c r="V41" s="46"/>
      <c r="W41" s="46"/>
      <c r="X41" s="46"/>
      <c r="Y41" s="46" t="s">
        <v>942</v>
      </c>
      <c r="Z41" s="98" t="str">
        <f ca="1">(IF((AND(AE40&lt;0,AE39&lt;0))=TRUE,"A",IF((AND(AE40&gt;=0,AE39&gt;=0))=TRUE,"B","C")))</f>
        <v>C</v>
      </c>
      <c r="AD41" s="46" t="s">
        <v>188</v>
      </c>
      <c r="AE41" s="95">
        <f ca="1">AE39-AE40</f>
        <v>184.81308411214954</v>
      </c>
      <c r="AF41" s="95">
        <f t="shared" ref="AF41:AW41" si="8">AF39-AF40</f>
        <v>0</v>
      </c>
      <c r="AG41" s="95">
        <f t="shared" si="8"/>
        <v>0</v>
      </c>
      <c r="AH41" s="95">
        <f t="shared" si="8"/>
        <v>0</v>
      </c>
      <c r="AI41" s="95">
        <f t="shared" si="8"/>
        <v>0</v>
      </c>
      <c r="AJ41" s="95">
        <f t="shared" si="8"/>
        <v>0</v>
      </c>
      <c r="AK41" s="95">
        <f t="shared" si="8"/>
        <v>0</v>
      </c>
      <c r="AL41" s="95">
        <f t="shared" ca="1" si="8"/>
        <v>0.50795901404614074</v>
      </c>
      <c r="AM41" s="95">
        <f t="shared" ca="1" si="8"/>
        <v>114.16666666666667</v>
      </c>
      <c r="AN41" s="95">
        <f t="shared" ca="1" si="8"/>
        <v>70.884609053882244</v>
      </c>
      <c r="AO41" s="95">
        <f t="shared" ca="1" si="8"/>
        <v>149.78498481300804</v>
      </c>
      <c r="AP41" s="95">
        <f t="shared" ca="1" si="8"/>
        <v>7.6011378002528449</v>
      </c>
      <c r="AQ41" s="95">
        <f t="shared" ca="1" si="8"/>
        <v>184.81308411214954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2:67" ht="14.1" customHeight="1" x14ac:dyDescent="0.2">
      <c r="V42" s="46"/>
      <c r="W42" s="46"/>
      <c r="X42" s="46"/>
      <c r="Y42" s="46" t="s">
        <v>943</v>
      </c>
      <c r="Z42" s="98">
        <f ca="1">(IF($Z$41="A",(($AE$39-$AE$40)/17),IF($Z$41="B",(($AE$39-$AE$40)/17),$AE$43)))</f>
        <v>5.2803738317757007</v>
      </c>
      <c r="AD42" s="46" t="s">
        <v>189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2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931</v>
      </c>
      <c r="X43" s="46"/>
      <c r="Y43" s="46" t="s">
        <v>190</v>
      </c>
      <c r="AD43" s="69" t="s">
        <v>185</v>
      </c>
      <c r="AE43" s="116">
        <f ca="1">(AE41/AE42)</f>
        <v>5.2803738317757007</v>
      </c>
      <c r="AF43" s="116">
        <f t="shared" ref="AF43:AW43" si="10">AF41/AF42</f>
        <v>0</v>
      </c>
      <c r="AG43" s="116">
        <f t="shared" si="10"/>
        <v>0</v>
      </c>
      <c r="AH43" s="116">
        <f t="shared" si="10"/>
        <v>0</v>
      </c>
      <c r="AI43" s="116">
        <f t="shared" si="10"/>
        <v>0</v>
      </c>
      <c r="AJ43" s="116">
        <f t="shared" si="10"/>
        <v>0</v>
      </c>
      <c r="AK43" s="116">
        <f t="shared" si="10"/>
        <v>0</v>
      </c>
      <c r="AL43" s="116">
        <f t="shared" ca="1" si="10"/>
        <v>1.4109972612392798E-2</v>
      </c>
      <c r="AM43" s="116">
        <f t="shared" ca="1" si="10"/>
        <v>3.1712962962962963</v>
      </c>
      <c r="AN43" s="116">
        <f t="shared" ca="1" si="10"/>
        <v>1.9690169181633956</v>
      </c>
      <c r="AO43" s="116">
        <f t="shared" ca="1" si="10"/>
        <v>4.1606940225835567</v>
      </c>
      <c r="AP43" s="116">
        <f t="shared" ca="1" si="10"/>
        <v>0.21114271667369014</v>
      </c>
      <c r="AQ43" s="116">
        <f t="shared" ca="1" si="10"/>
        <v>5.1336967808930432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2:67" ht="14.1" customHeight="1" x14ac:dyDescent="0.2">
      <c r="B44" s="117" t="str">
        <f>VLOOKUP($AB$2,$AC$2:$AJ$37,4,FALSE)</f>
        <v>Kar Büyümesi Tahmini Düşük.</v>
      </c>
      <c r="C44" s="118"/>
      <c r="D44" s="118"/>
      <c r="E44" s="118"/>
      <c r="S44" s="119" t="str">
        <f>VLOOKUP($AB$2,$AC$2:$AJ$37,5,FALSE)</f>
        <v>Kar Büyümesi Tahmini Yüksek</v>
      </c>
      <c r="V44" s="46"/>
      <c r="W44" s="46"/>
      <c r="X44" s="46"/>
      <c r="Y44" s="95"/>
      <c r="AB44" s="120" t="s">
        <v>195</v>
      </c>
      <c r="AD44" s="42">
        <f>AB2</f>
        <v>25</v>
      </c>
      <c r="AE44" s="121" t="s">
        <v>183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2:67" ht="14.1" customHeight="1" x14ac:dyDescent="0.2">
      <c r="B45" s="184">
        <f>'X1'!B3</f>
        <v>43390.336980671294</v>
      </c>
      <c r="C45" s="184"/>
      <c r="D45" s="124" t="s">
        <v>938</v>
      </c>
      <c r="E45" s="124"/>
      <c r="S45" s="178" t="s">
        <v>982</v>
      </c>
      <c r="V45" s="46"/>
      <c r="W45" s="46">
        <v>2</v>
      </c>
      <c r="X45" s="46"/>
      <c r="Y45" s="125">
        <f ca="1">(IF($Z$41="A",$AE$40,IF($Z$41="B",0,$AE$40)))-0.000001</f>
        <v>-85.000001000000012</v>
      </c>
      <c r="Z45" s="99" t="s">
        <v>191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ADM UN Equity</v>
      </c>
      <c r="AE45" s="127">
        <f ca="1">IF(ISERROR((HLOOKUP($AD$44,$AF$44:$BO$80,W45,FALSE)))=TRUE," ",((HLOOKUP($AD$44,$AF$44:$BO$80,W45,FALSE))))</f>
        <v>84.000000000000014</v>
      </c>
      <c r="AF45" s="128" t="str">
        <f>IF(ISERROR(((VLOOKUP(AD45,'X1'!$B:$AO,6,FALSE))/(VLOOKUP(AD45,'X1'!$B:$AO,7,FALSE))-1))=TRUE," ",(((VLOOKUP(AD45,'X1'!$B:$AO,6,FALSE))/(VLOOKUP(AD45,'X1'!$B:$AO,7,FALSE))-1)))</f>
        <v xml:space="preserve"> </v>
      </c>
      <c r="AG45" s="128" t="str">
        <f>IF(ISERROR((((VLOOKUP(AD45,'X1'!$B:$G,2,FALSE))-(VLOOKUP(AD45,'X1'!$B:$G,3,FALSE)))*100)/(VLOOKUP(AD45,'X1'!$B:$G,5,FALSE)))=TRUE," ",((((VLOOKUP(AD45,'X1'!$B:$G,2,FALSE))-(VLOOKUP(AD45,'X1'!$B:$G,3,FALSE)))*100)/(VLOOKUP(AD45,'X1'!$B:$G,5,FALSE))))</f>
        <v xml:space="preserve"> </v>
      </c>
      <c r="AH45" s="128" t="str">
        <f>IF(ISERROR(((VLOOKUP(AD45,'X1'!$B:$AZ,42,FALSE))))=TRUE," ",(((VLOOKUP(AD45,'X1'!$B:$AZ,42,FALSE)))))</f>
        <v xml:space="preserve"> </v>
      </c>
      <c r="AI45" s="128" t="str">
        <f>IF(ISERROR(((VLOOKUP(AD45,'X1'!$B:$AZ,43,FALSE))))=TRUE," ",(((VLOOKUP(AD45,'X1'!$B:$AZ,43,FALSE)))))</f>
        <v xml:space="preserve"> </v>
      </c>
      <c r="AJ45" s="128" t="str">
        <f>IF(ISERROR(((VLOOKUP(AD45,'X1'!$B:$AZ,15,FALSE))))=TRUE," ",(((VLOOKUP(AD45,'X1'!$B:$AZ,15,FALSE)))))</f>
        <v xml:space="preserve"> </v>
      </c>
      <c r="AK45" s="128" t="str">
        <f>IF(ISERROR(((VLOOKUP(AD45,'X1'!$B:$AZ,14,FALSE))))=TRUE," ",(((VLOOKUP(AD45,'X1'!$B:$AZ,14,FALSE)))))</f>
        <v xml:space="preserve"> </v>
      </c>
      <c r="AL45" s="128">
        <f ca="1">IF(ISERROR(((VLOOKUP(AD45,'X2'!$B:$AO,6,FALSE))/(VLOOKUP(AD45,'X2'!$B:$AO,7,FALSE))-1))=TRUE," ",(((VLOOKUP(AD45,'X2'!$B:$AO,6,FALSE))/(VLOOKUP(AD45,'X2'!$B:$AO,7,FALSE))-1)))</f>
        <v>8.5192697768762704E-2</v>
      </c>
      <c r="AM45" s="128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>37.5</v>
      </c>
      <c r="AN45" s="128">
        <f ca="1">IF(ISERROR(((VLOOKUP(AD45,'X2'!$B:$AZ,42,FALSE))))=TRUE," ",(((VLOOKUP(AD45,'X2'!$B:$AZ,42,FALSE)))))</f>
        <v>21.284917880504917</v>
      </c>
      <c r="AO45" s="128">
        <f ca="1">IF(ISERROR(((VLOOKUP(AD45,'X2'!$B:$AZ,43,FALSE))))=TRUE," ",(((VLOOKUP(AD45,'X2'!$B:$AZ,43,FALSE)))))</f>
        <v>15.899474864906527</v>
      </c>
      <c r="AP45" s="128">
        <f ca="1">IF(ISERROR(((VLOOKUP(AD45,'X2'!$B:$AZ,15,FALSE))))=TRUE," ",(((VLOOKUP(AD45,'X2'!$B:$AZ,15,FALSE)))))</f>
        <v>2.827586206896552</v>
      </c>
      <c r="AQ45" s="128">
        <f ca="1">IF(ISERROR(((VLOOKUP(AD45,'X2'!$B:$AZ,14,FALSE))))=TRUE," ",(((VLOOKUP(AD45,'X2'!$B:$AZ,14,FALSE)))))</f>
        <v>84.000000000000014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2:67" ht="14.1" customHeight="1" x14ac:dyDescent="0.2">
      <c r="B46" s="129" t="s">
        <v>148</v>
      </c>
      <c r="C46" s="130" t="s">
        <v>945</v>
      </c>
      <c r="D46" s="130" t="s">
        <v>151</v>
      </c>
      <c r="E46" s="130" t="s">
        <v>149</v>
      </c>
      <c r="F46" s="130" t="s">
        <v>150</v>
      </c>
      <c r="G46" s="130" t="s">
        <v>966</v>
      </c>
      <c r="H46" s="130" t="s">
        <v>971</v>
      </c>
      <c r="I46" s="131" t="s">
        <v>935</v>
      </c>
      <c r="J46" s="132"/>
      <c r="K46" s="133"/>
      <c r="L46" s="131" t="s">
        <v>936</v>
      </c>
      <c r="M46" s="132"/>
      <c r="N46" s="133"/>
      <c r="O46" s="131" t="s">
        <v>937</v>
      </c>
      <c r="P46" s="132"/>
      <c r="Q46" s="133"/>
      <c r="R46" s="129" t="s">
        <v>986</v>
      </c>
      <c r="S46" s="129" t="s">
        <v>204</v>
      </c>
      <c r="V46" s="46"/>
      <c r="W46" s="46">
        <f>W45+1</f>
        <v>3</v>
      </c>
      <c r="X46" s="46"/>
      <c r="Y46" s="134">
        <f ca="1">IF($Z$41="A",(Y45+$Z$42),IF($Z$41="B",0,Y45+$AE$43))</f>
        <v>-79.719627168224307</v>
      </c>
      <c r="Z46" s="135" t="s">
        <v>191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CHK UN Equity</v>
      </c>
      <c r="AE46" s="127">
        <f t="shared" ref="AE46:AE80" ca="1" si="14">IF(ISERROR((HLOOKUP($AD$44,$AF$44:$BO$80,W46,FALSE)))=TRUE," ",((HLOOKUP($AD$44,$AF$44:$BO$80,W46,FALSE))))</f>
        <v>66.666666666666657</v>
      </c>
      <c r="AF46" s="128" t="str">
        <f>IF(ISERROR(((VLOOKUP(AD46,'X1'!$B:$AO,6,FALSE))/(VLOOKUP(AD46,'X1'!$B:$AO,7,FALSE))-1))=TRUE," ",(((VLOOKUP(AD46,'X1'!$B:$AO,6,FALSE))/(VLOOKUP(AD46,'X1'!$B:$AO,7,FALSE))-1)))</f>
        <v xml:space="preserve"> </v>
      </c>
      <c r="AG46" s="128" t="str">
        <f>IF(ISERROR((((VLOOKUP(AD46,'X1'!$B:$G,2,FALSE))-(VLOOKUP(AD46,'X1'!$B:$G,3,FALSE)))*100)/(VLOOKUP(AD46,'X1'!$B:$G,5,FALSE)))=TRUE," ",((((VLOOKUP(AD46,'X1'!$B:$G,2,FALSE))-(VLOOKUP(AD46,'X1'!$B:$G,3,FALSE)))*100)/(VLOOKUP(AD46,'X1'!$B:$G,5,FALSE))))</f>
        <v xml:space="preserve"> </v>
      </c>
      <c r="AH46" s="128" t="str">
        <f>IF(ISERROR(((VLOOKUP(AD46,'X1'!$B:$AZ,42,FALSE))))=TRUE," ",(((VLOOKUP(AD46,'X1'!$B:$AZ,42,FALSE)))))</f>
        <v xml:space="preserve"> </v>
      </c>
      <c r="AI46" s="128" t="str">
        <f>IF(ISERROR(((VLOOKUP(AD46,'X1'!$B:$AZ,43,FALSE))))=TRUE," ",(((VLOOKUP(AD46,'X1'!$B:$AZ,43,FALSE)))))</f>
        <v xml:space="preserve"> </v>
      </c>
      <c r="AJ46" s="128" t="str">
        <f>IF(ISERROR(((VLOOKUP(AD46,'X1'!$B:$AZ,15,FALSE))))=TRUE," ",(((VLOOKUP(AD46,'X1'!$B:$AZ,15,FALSE)))))</f>
        <v xml:space="preserve"> </v>
      </c>
      <c r="AK46" s="128" t="str">
        <f>IF(ISERROR(((VLOOKUP(AD46,'X1'!$B:$AZ,14,FALSE))))=TRUE," ",(((VLOOKUP(AD46,'X1'!$B:$AZ,14,FALSE)))))</f>
        <v xml:space="preserve"> </v>
      </c>
      <c r="AL46" s="128">
        <f ca="1">IF(ISERROR(((VLOOKUP(AD46,'X2'!$B:$AO,6,FALSE))/(VLOOKUP(AD46,'X2'!$B:$AO,7,FALSE))-1))=TRUE," ",(((VLOOKUP(AD46,'X2'!$B:$AO,6,FALSE))/(VLOOKUP(AD46,'X2'!$B:$AO,7,FALSE))-1)))</f>
        <v>3.734439834024883E-2</v>
      </c>
      <c r="AM46" s="128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>-29.166666666666668</v>
      </c>
      <c r="AN46" s="128">
        <f ca="1">IF(ISERROR(((VLOOKUP(AD46,'X2'!$B:$AZ,42,FALSE))))=TRUE," ",(((VLOOKUP(AD46,'X2'!$B:$AZ,42,FALSE)))))</f>
        <v>65.026625256525676</v>
      </c>
      <c r="AO46" s="128">
        <f ca="1">IF(ISERROR(((VLOOKUP(AD46,'X2'!$B:$AZ,43,FALSE))))=TRUE," ",(((VLOOKUP(AD46,'X2'!$B:$AZ,43,FALSE)))))</f>
        <v>42.255656952064754</v>
      </c>
      <c r="AP46" s="128">
        <f ca="1">IF(ISERROR(((VLOOKUP(AD46,'X2'!$B:$AZ,15,FALSE))))=TRUE," ",(((VLOOKUP(AD46,'X2'!$B:$AZ,15,FALSE)))))</f>
        <v>0</v>
      </c>
      <c r="AQ46" s="128">
        <f ca="1">IF(ISERROR(((VLOOKUP(AD46,'X2'!$B:$AZ,14,FALSE))))=TRUE," ",(((VLOOKUP(AD46,'X2'!$B:$AZ,14,FALSE)))))</f>
        <v>66.666666666666657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2:67" ht="14.1" customHeight="1" x14ac:dyDescent="0.2">
      <c r="B47" s="129"/>
      <c r="C47" s="130"/>
      <c r="D47" s="130"/>
      <c r="E47" s="130"/>
      <c r="F47" s="130"/>
      <c r="G47" s="130"/>
      <c r="H47" s="130" t="s">
        <v>972</v>
      </c>
      <c r="I47" s="136" t="s">
        <v>169</v>
      </c>
      <c r="J47" s="136" t="s">
        <v>9</v>
      </c>
      <c r="K47" s="136" t="s">
        <v>941</v>
      </c>
      <c r="L47" s="136" t="s">
        <v>986</v>
      </c>
      <c r="M47" s="136" t="s">
        <v>1011</v>
      </c>
      <c r="N47" s="136" t="s">
        <v>152</v>
      </c>
      <c r="O47" s="136" t="s">
        <v>986</v>
      </c>
      <c r="P47" s="136" t="s">
        <v>1011</v>
      </c>
      <c r="Q47" s="136" t="s">
        <v>152</v>
      </c>
      <c r="R47" s="129" t="s">
        <v>178</v>
      </c>
      <c r="S47" s="129"/>
      <c r="V47" s="46"/>
      <c r="W47" s="46">
        <f t="shared" ref="W47:W80" si="15">W46+1</f>
        <v>4</v>
      </c>
      <c r="X47" s="46"/>
      <c r="Y47" s="134">
        <f t="shared" ref="Y47:Y61" ca="1" si="16">IF($Z$41="A",(Y46+$Z$42),IF($Z$41="B",0,Y46+$AE$43))</f>
        <v>-74.439253336448601</v>
      </c>
      <c r="Z47" s="137" t="s">
        <v>191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DE UN Equity</v>
      </c>
      <c r="AE47" s="127">
        <f t="shared" ca="1" si="14"/>
        <v>55.668789808917182</v>
      </c>
      <c r="AF47" s="128" t="str">
        <f>IF(ISERROR(((VLOOKUP(AD47,'X1'!$B:$AO,6,FALSE))/(VLOOKUP(AD47,'X1'!$B:$AO,7,FALSE))-1))=TRUE," ",(((VLOOKUP(AD47,'X1'!$B:$AO,6,FALSE))/(VLOOKUP(AD47,'X1'!$B:$AO,7,FALSE))-1)))</f>
        <v xml:space="preserve"> </v>
      </c>
      <c r="AG47" s="128" t="str">
        <f>IF(ISERROR((((VLOOKUP(AD47,'X1'!$B:$G,2,FALSE))-(VLOOKUP(AD47,'X1'!$B:$G,3,FALSE)))*100)/(VLOOKUP(AD47,'X1'!$B:$G,5,FALSE)))=TRUE," ",((((VLOOKUP(AD47,'X1'!$B:$G,2,FALSE))-(VLOOKUP(AD47,'X1'!$B:$G,3,FALSE)))*100)/(VLOOKUP(AD47,'X1'!$B:$G,5,FALSE))))</f>
        <v xml:space="preserve"> </v>
      </c>
      <c r="AH47" s="128" t="str">
        <f>IF(ISERROR(((VLOOKUP(AD47,'X1'!$B:$AZ,42,FALSE))))=TRUE," ",(((VLOOKUP(AD47,'X1'!$B:$AZ,42,FALSE)))))</f>
        <v xml:space="preserve"> </v>
      </c>
      <c r="AI47" s="128" t="str">
        <f>IF(ISERROR(((VLOOKUP(AD47,'X1'!$B:$AZ,43,FALSE))))=TRUE," ",(((VLOOKUP(AD47,'X1'!$B:$AZ,43,FALSE)))))</f>
        <v xml:space="preserve"> </v>
      </c>
      <c r="AJ47" s="128" t="str">
        <f>IF(ISERROR(((VLOOKUP(AD47,'X1'!$B:$AZ,15,FALSE))))=TRUE," ",(((VLOOKUP(AD47,'X1'!$B:$AZ,15,FALSE)))))</f>
        <v xml:space="preserve"> </v>
      </c>
      <c r="AK47" s="128" t="str">
        <f>IF(ISERROR(((VLOOKUP(AD47,'X1'!$B:$AZ,14,FALSE))))=TRUE," ",(((VLOOKUP(AD47,'X1'!$B:$AZ,14,FALSE)))))</f>
        <v xml:space="preserve"> </v>
      </c>
      <c r="AL47" s="128">
        <f ca="1">IF(ISERROR(((VLOOKUP(AD47,'X2'!$B:$AO,6,FALSE))/(VLOOKUP(AD47,'X2'!$B:$AO,7,FALSE))-1))=TRUE," ",(((VLOOKUP(AD47,'X2'!$B:$AO,6,FALSE))/(VLOOKUP(AD47,'X2'!$B:$AO,7,FALSE))-1)))</f>
        <v>0.16478020531718873</v>
      </c>
      <c r="AM47" s="128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>64</v>
      </c>
      <c r="AN47" s="128">
        <f ca="1">IF(ISERROR(((VLOOKUP(AD47,'X2'!$B:$AZ,42,FALSE))))=TRUE," ",(((VLOOKUP(AD47,'X2'!$B:$AZ,42,FALSE)))))</f>
        <v>24.573540136903393</v>
      </c>
      <c r="AO47" s="128">
        <f ca="1">IF(ISERROR(((VLOOKUP(AD47,'X2'!$B:$AZ,43,FALSE))))=TRUE," ",(((VLOOKUP(AD47,'X2'!$B:$AZ,43,FALSE)))))</f>
        <v>13.84299740180559</v>
      </c>
      <c r="AP47" s="128">
        <f ca="1">IF(ISERROR(((VLOOKUP(AD47,'X2'!$B:$AZ,15,FALSE))))=TRUE," ",(((VLOOKUP(AD47,'X2'!$B:$AZ,15,FALSE)))))</f>
        <v>1.7649381416162147</v>
      </c>
      <c r="AQ47" s="128">
        <f ca="1">IF(ISERROR(((VLOOKUP(AD47,'X2'!$B:$AZ,14,FALSE))))=TRUE," ",(((VLOOKUP(AD47,'X2'!$B:$AZ,14,FALSE)))))</f>
        <v>55.668789808917182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2:67" ht="14.1" customHeight="1" x14ac:dyDescent="0.2">
      <c r="B48" s="138" t="str">
        <f>IF((IF($X$1=1,'X1'!B7,(IF($X$1=2,'X2'!B7,(IF($X$1=3,'X3'!B7,(IF($X$1=4,'X4'!B7,(IF($X$1=5,'X5'!B7,'X6'!B7))))))))))="","",(IF($X$1=1,'X1'!B7,(IF($X$1=2,'X2'!B7,(IF($X$1=3,'X3'!B7,(IF($X$1=4,'X4'!B7,(IF($X$1=5,'X5'!B7,'X6'!B7)))))))))))</f>
        <v>A UN Equity</v>
      </c>
      <c r="C48" s="138" t="str">
        <f ca="1"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Agilent Technologies Inc</v>
      </c>
      <c r="D48" s="138" t="str">
        <f ca="1"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Health Care</v>
      </c>
      <c r="E48" s="139">
        <f ca="1"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67.459999999999994</v>
      </c>
      <c r="F48" s="139">
        <f ca="1"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80</v>
      </c>
      <c r="G48" s="139">
        <f ca="1"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18.588793359027591</v>
      </c>
      <c r="H48" s="139">
        <f ca="1"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21504.193640619997</v>
      </c>
      <c r="I48" s="140">
        <f ca="1"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12</v>
      </c>
      <c r="J48" s="140">
        <f ca="1"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0</v>
      </c>
      <c r="K48" s="140">
        <f ca="1"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14</v>
      </c>
      <c r="L48" s="141">
        <f ca="1"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22.614817298022121</v>
      </c>
      <c r="M48" s="141">
        <f ca="1"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20.203653788559446</v>
      </c>
      <c r="N48" s="142">
        <f ca="1"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31.108354276976648</v>
      </c>
      <c r="O48" s="141">
        <f ca="1"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16.065903285301456</v>
      </c>
      <c r="P48" s="141">
        <f ca="1"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14.731265391304348</v>
      </c>
      <c r="Q48" s="142">
        <f ca="1"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41.540977733657144</v>
      </c>
      <c r="R48" s="142">
        <f ca="1"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0.99911058404980746</v>
      </c>
      <c r="S48" s="142">
        <f ca="1"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9.8507462686567084</v>
      </c>
      <c r="V48" s="46"/>
      <c r="W48" s="46">
        <f t="shared" si="15"/>
        <v>5</v>
      </c>
      <c r="X48" s="46"/>
      <c r="Y48" s="134">
        <f t="shared" ca="1" si="16"/>
        <v>-69.158879504672896</v>
      </c>
      <c r="Z48" s="100" t="s">
        <v>191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DPS UN Equity</v>
      </c>
      <c r="AE48" s="127">
        <f t="shared" ca="1" si="14"/>
        <v>-74.63636363636364</v>
      </c>
      <c r="AF48" s="128" t="str">
        <f>IF(ISERROR(((VLOOKUP(AD48,'X1'!$B:$AO,6,FALSE))/(VLOOKUP(AD48,'X1'!$B:$AO,7,FALSE))-1))=TRUE," ",(((VLOOKUP(AD48,'X1'!$B:$AO,6,FALSE))/(VLOOKUP(AD48,'X1'!$B:$AO,7,FALSE))-1)))</f>
        <v xml:space="preserve"> </v>
      </c>
      <c r="AG48" s="128" t="str">
        <f>IF(ISERROR((((VLOOKUP(AD48,'X1'!$B:$G,2,FALSE))-(VLOOKUP(AD48,'X1'!$B:$G,3,FALSE)))*100)/(VLOOKUP(AD48,'X1'!$B:$G,5,FALSE)))=TRUE," ",((((VLOOKUP(AD48,'X1'!$B:$G,2,FALSE))-(VLOOKUP(AD48,'X1'!$B:$G,3,FALSE)))*100)/(VLOOKUP(AD48,'X1'!$B:$G,5,FALSE))))</f>
        <v xml:space="preserve"> </v>
      </c>
      <c r="AH48" s="128" t="str">
        <f>IF(ISERROR(((VLOOKUP(AD48,'X1'!$B:$AZ,42,FALSE))))=TRUE," ",(((VLOOKUP(AD48,'X1'!$B:$AZ,42,FALSE)))))</f>
        <v xml:space="preserve"> </v>
      </c>
      <c r="AI48" s="128" t="str">
        <f>IF(ISERROR(((VLOOKUP(AD48,'X1'!$B:$AZ,43,FALSE))))=TRUE," ",(((VLOOKUP(AD48,'X1'!$B:$AZ,43,FALSE)))))</f>
        <v xml:space="preserve"> </v>
      </c>
      <c r="AJ48" s="128" t="str">
        <f>IF(ISERROR(((VLOOKUP(AD48,'X1'!$B:$AZ,15,FALSE))))=TRUE," ",(((VLOOKUP(AD48,'X1'!$B:$AZ,15,FALSE)))))</f>
        <v xml:space="preserve"> </v>
      </c>
      <c r="AK48" s="128" t="str">
        <f>IF(ISERROR(((VLOOKUP(AD48,'X1'!$B:$AZ,14,FALSE))))=TRUE," ",(((VLOOKUP(AD48,'X1'!$B:$AZ,14,FALSE)))))</f>
        <v xml:space="preserve"> </v>
      </c>
      <c r="AL48" s="128" t="str">
        <f ca="1">IF(ISERROR(((VLOOKUP(AD48,'X2'!$B:$AO,6,FALSE))/(VLOOKUP(AD48,'X2'!$B:$AO,7,FALSE))-1))=TRUE," ",(((VLOOKUP(AD48,'X2'!$B:$AO,6,FALSE))/(VLOOKUP(AD48,'X2'!$B:$AO,7,FALSE))-1)))</f>
        <v xml:space="preserve"> </v>
      </c>
      <c r="AM48" s="128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>29.411764705882351</v>
      </c>
      <c r="AN48" s="128" t="str">
        <f ca="1">IF(ISERROR(((VLOOKUP(AD48,'X2'!$B:$AZ,42,FALSE))))=TRUE," ",(((VLOOKUP(AD48,'X2'!$B:$AZ,42,FALSE)))))</f>
        <v xml:space="preserve"> </v>
      </c>
      <c r="AO48" s="128" t="str">
        <f ca="1">IF(ISERROR(((VLOOKUP(AD48,'X2'!$B:$AZ,43,FALSE))))=TRUE," ",(((VLOOKUP(AD48,'X2'!$B:$AZ,43,FALSE)))))</f>
        <v xml:space="preserve"> </v>
      </c>
      <c r="AP48" s="128" t="str">
        <f ca="1">IF(ISERROR(((VLOOKUP(AD48,'X2'!$B:$AZ,15,FALSE))))=TRUE," ",(((VLOOKUP(AD48,'X2'!$B:$AZ,15,FALSE)))))</f>
        <v xml:space="preserve"> </v>
      </c>
      <c r="AQ48" s="128">
        <f ca="1">IF(ISERROR(((VLOOKUP(AD48,'X2'!$B:$AZ,14,FALSE))))=TRUE," ",(((VLOOKUP(AD48,'X2'!$B:$AZ,14,FALSE)))))</f>
        <v>-74.63636363636364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2:67" ht="14.1" customHeight="1" x14ac:dyDescent="0.2">
      <c r="B49" s="138" t="str">
        <f>IF((IF($X$1=1,'X1'!B8,(IF($X$1=2,'X2'!B8,(IF($X$1=3,'X3'!B8,(IF($X$1=4,'X4'!B8,(IF($X$1=5,'X5'!B8,'X6'!B8))))))))))="","",(IF($X$1=1,'X1'!B8,(IF($X$1=2,'X2'!B8,(IF($X$1=3,'X3'!B8,(IF($X$1=4,'X4'!B8,(IF($X$1=5,'X5'!B8,'X6'!B8)))))))))))</f>
        <v>AAL UW Equity</v>
      </c>
      <c r="C49" s="138" t="str">
        <f ca="1"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American Airlines Group Inc</v>
      </c>
      <c r="D49" s="138" t="str">
        <f ca="1"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Industrials</v>
      </c>
      <c r="E49" s="139">
        <f ca="1"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33.28</v>
      </c>
      <c r="F49" s="139">
        <f ca="1"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47</v>
      </c>
      <c r="G49" s="139">
        <f ca="1"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41.22596153846154</v>
      </c>
      <c r="H49" s="139">
        <f ca="1"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15325.746708479999</v>
      </c>
      <c r="I49" s="140">
        <f ca="1"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14</v>
      </c>
      <c r="J49" s="140">
        <f ca="1"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40">
        <f ca="1"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17</v>
      </c>
      <c r="L49" s="141">
        <f ca="1"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6.4110961279136971</v>
      </c>
      <c r="M49" s="141">
        <f ca="1"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5.3955901426718551</v>
      </c>
      <c r="N49" s="142">
        <f ca="1"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-62.831967582785822</v>
      </c>
      <c r="O49" s="141">
        <f ca="1"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5.6202817433950427</v>
      </c>
      <c r="P49" s="141">
        <f ca="1"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5.5543536353989129</v>
      </c>
      <c r="Q49" s="142">
        <f ca="1"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-50.485188478225609</v>
      </c>
      <c r="R49" s="142">
        <f ca="1"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1.3491586538461537</v>
      </c>
      <c r="S49" s="142">
        <f ca="1"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-20.140845070422522</v>
      </c>
      <c r="V49" s="46"/>
      <c r="W49" s="46">
        <f t="shared" si="15"/>
        <v>6</v>
      </c>
      <c r="X49" s="46"/>
      <c r="Y49" s="134">
        <f t="shared" ca="1" si="16"/>
        <v>-63.878505672897198</v>
      </c>
      <c r="Z49" s="101" t="s">
        <v>191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DRE UN Equity</v>
      </c>
      <c r="AE49" s="127">
        <f t="shared" ca="1" si="14"/>
        <v>-73.914569059447089</v>
      </c>
      <c r="AF49" s="128" t="str">
        <f>IF(ISERROR(((VLOOKUP(AD49,'X1'!$B:$AO,6,FALSE))/(VLOOKUP(AD49,'X1'!$B:$AO,7,FALSE))-1))=TRUE," ",(((VLOOKUP(AD49,'X1'!$B:$AO,6,FALSE))/(VLOOKUP(AD49,'X1'!$B:$AO,7,FALSE))-1)))</f>
        <v xml:space="preserve"> </v>
      </c>
      <c r="AG49" s="128" t="str">
        <f>IF(ISERROR((((VLOOKUP(AD49,'X1'!$B:$G,2,FALSE))-(VLOOKUP(AD49,'X1'!$B:$G,3,FALSE)))*100)/(VLOOKUP(AD49,'X1'!$B:$G,5,FALSE)))=TRUE," ",((((VLOOKUP(AD49,'X1'!$B:$G,2,FALSE))-(VLOOKUP(AD49,'X1'!$B:$G,3,FALSE)))*100)/(VLOOKUP(AD49,'X1'!$B:$G,5,FALSE))))</f>
        <v xml:space="preserve"> </v>
      </c>
      <c r="AH49" s="128" t="str">
        <f>IF(ISERROR(((VLOOKUP(AD49,'X1'!$B:$AZ,42,FALSE))))=TRUE," ",(((VLOOKUP(AD49,'X1'!$B:$AZ,42,FALSE)))))</f>
        <v xml:space="preserve"> </v>
      </c>
      <c r="AI49" s="128" t="str">
        <f>IF(ISERROR(((VLOOKUP(AD49,'X1'!$B:$AZ,43,FALSE))))=TRUE," ",(((VLOOKUP(AD49,'X1'!$B:$AZ,43,FALSE)))))</f>
        <v xml:space="preserve"> </v>
      </c>
      <c r="AJ49" s="128" t="str">
        <f>IF(ISERROR(((VLOOKUP(AD49,'X1'!$B:$AZ,15,FALSE))))=TRUE," ",(((VLOOKUP(AD49,'X1'!$B:$AZ,15,FALSE)))))</f>
        <v xml:space="preserve"> </v>
      </c>
      <c r="AK49" s="128" t="str">
        <f>IF(ISERROR(((VLOOKUP(AD49,'X1'!$B:$AZ,14,FALSE))))=TRUE," ",(((VLOOKUP(AD49,'X1'!$B:$AZ,14,FALSE)))))</f>
        <v xml:space="preserve"> </v>
      </c>
      <c r="AL49" s="128">
        <f ca="1">IF(ISERROR(((VLOOKUP(AD49,'X2'!$B:$AO,6,FALSE))/(VLOOKUP(AD49,'X2'!$B:$AO,7,FALSE))-1))=TRUE," ",(((VLOOKUP(AD49,'X2'!$B:$AO,6,FALSE))/(VLOOKUP(AD49,'X2'!$B:$AO,7,FALSE))-1)))</f>
        <v>9.2100473243538428E-2</v>
      </c>
      <c r="AM49" s="128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>33.333333333333336</v>
      </c>
      <c r="AN49" s="128" t="str">
        <f ca="1">IF(ISERROR(((VLOOKUP(AD49,'X2'!$B:$AZ,42,FALSE))))=TRUE," ",(((VLOOKUP(AD49,'X2'!$B:$AZ,42,FALSE)))))</f>
        <v xml:space="preserve"> </v>
      </c>
      <c r="AO49" s="128">
        <f ca="1">IF(ISERROR(((VLOOKUP(AD49,'X2'!$B:$AZ,43,FALSE))))=TRUE," ",(((VLOOKUP(AD49,'X2'!$B:$AZ,43,FALSE)))))</f>
        <v>-83.380273131144961</v>
      </c>
      <c r="AP49" s="128">
        <f ca="1">IF(ISERROR(((VLOOKUP(AD49,'X2'!$B:$AZ,15,FALSE))))=TRUE," ",(((VLOOKUP(AD49,'X2'!$B:$AZ,15,FALSE)))))</f>
        <v>3.0615216599927191</v>
      </c>
      <c r="AQ49" s="128">
        <f ca="1">IF(ISERROR(((VLOOKUP(AD49,'X2'!$B:$AZ,14,FALSE))))=TRUE," ",(((VLOOKUP(AD49,'X2'!$B:$AZ,14,FALSE)))))</f>
        <v>-73.914569059447089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2:67" ht="14.1" customHeight="1" x14ac:dyDescent="0.2">
      <c r="B50" s="138" t="str">
        <f>IF((IF($X$1=1,'X1'!B9,(IF($X$1=2,'X2'!B9,(IF($X$1=3,'X3'!B9,(IF($X$1=4,'X4'!B9,(IF($X$1=5,'X5'!B9,'X6'!B9))))))))))="","",(IF($X$1=1,'X1'!B9,(IF($X$1=2,'X2'!B9,(IF($X$1=3,'X3'!B9,(IF($X$1=4,'X4'!B9,(IF($X$1=5,'X5'!B9,'X6'!B9)))))))))))</f>
        <v>AAP UN Equity</v>
      </c>
      <c r="C50" s="138" t="str">
        <f ca="1"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Advance Auto Parts Inc</v>
      </c>
      <c r="D50" s="138" t="str">
        <f ca="1"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Consumer Discretionary</v>
      </c>
      <c r="E50" s="139">
        <f ca="1"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168.37</v>
      </c>
      <c r="F50" s="139">
        <f ca="1"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175</v>
      </c>
      <c r="G50" s="139">
        <f ca="1"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3.9377561323276078</v>
      </c>
      <c r="H50" s="139">
        <f ca="1"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12473.061409460001</v>
      </c>
      <c r="I50" s="140">
        <f ca="1"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13</v>
      </c>
      <c r="J50" s="140">
        <f ca="1"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0</v>
      </c>
      <c r="K50" s="140">
        <f ca="1"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25</v>
      </c>
      <c r="L50" s="141">
        <f ca="1"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20.993765586034915</v>
      </c>
      <c r="M50" s="141">
        <f ca="1"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18.559303350970016</v>
      </c>
      <c r="N50" s="142">
        <f ca="1"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21.710382170648536</v>
      </c>
      <c r="O50" s="141">
        <f ca="1"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11.803758918730784</v>
      </c>
      <c r="P50" s="141">
        <f ca="1"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11.136743015078126</v>
      </c>
      <c r="Q50" s="142">
        <f ca="1"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3.9913877620596061</v>
      </c>
      <c r="R50" s="142">
        <f ca="1"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0.14610678862030052</v>
      </c>
      <c r="S50" s="142">
        <f ca="1"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21.538461538461544</v>
      </c>
      <c r="V50" s="46"/>
      <c r="W50" s="46">
        <f t="shared" si="15"/>
        <v>7</v>
      </c>
      <c r="X50" s="46"/>
      <c r="Y50" s="134">
        <f t="shared" ca="1" si="16"/>
        <v>-58.5981318411215</v>
      </c>
      <c r="Z50" s="143" t="s">
        <v>191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HCA UN Equity</v>
      </c>
      <c r="AE50" s="127">
        <f t="shared" ca="1" si="14"/>
        <v>56.528925619834723</v>
      </c>
      <c r="AF50" s="128" t="str">
        <f>IF(ISERROR(((VLOOKUP(AD50,'X1'!$B:$AO,6,FALSE))/(VLOOKUP(AD50,'X1'!$B:$AO,7,FALSE))-1))=TRUE," ",(((VLOOKUP(AD50,'X1'!$B:$AO,6,FALSE))/(VLOOKUP(AD50,'X1'!$B:$AO,7,FALSE))-1)))</f>
        <v xml:space="preserve"> </v>
      </c>
      <c r="AG50" s="128" t="str">
        <f>IF(ISERROR((((VLOOKUP(AD50,'X1'!$B:$G,2,FALSE))-(VLOOKUP(AD50,'X1'!$B:$G,3,FALSE)))*100)/(VLOOKUP(AD50,'X1'!$B:$G,5,FALSE)))=TRUE," ",((((VLOOKUP(AD50,'X1'!$B:$G,2,FALSE))-(VLOOKUP(AD50,'X1'!$B:$G,3,FALSE)))*100)/(VLOOKUP(AD50,'X1'!$B:$G,5,FALSE))))</f>
        <v xml:space="preserve"> </v>
      </c>
      <c r="AH50" s="128" t="str">
        <f>IF(ISERROR(((VLOOKUP(AD50,'X1'!$B:$AZ,42,FALSE))))=TRUE," ",(((VLOOKUP(AD50,'X1'!$B:$AZ,42,FALSE)))))</f>
        <v xml:space="preserve"> </v>
      </c>
      <c r="AI50" s="128" t="str">
        <f>IF(ISERROR(((VLOOKUP(AD50,'X1'!$B:$AZ,43,FALSE))))=TRUE," ",(((VLOOKUP(AD50,'X1'!$B:$AZ,43,FALSE)))))</f>
        <v xml:space="preserve"> </v>
      </c>
      <c r="AJ50" s="128" t="str">
        <f>IF(ISERROR(((VLOOKUP(AD50,'X1'!$B:$AZ,15,FALSE))))=TRUE," ",(((VLOOKUP(AD50,'X1'!$B:$AZ,15,FALSE)))))</f>
        <v xml:space="preserve"> </v>
      </c>
      <c r="AK50" s="128" t="str">
        <f>IF(ISERROR(((VLOOKUP(AD50,'X1'!$B:$AZ,14,FALSE))))=TRUE," ",(((VLOOKUP(AD50,'X1'!$B:$AZ,14,FALSE)))))</f>
        <v xml:space="preserve"> </v>
      </c>
      <c r="AL50" s="128">
        <f ca="1">IF(ISERROR(((VLOOKUP(AD50,'X2'!$B:$AO,6,FALSE))/(VLOOKUP(AD50,'X2'!$B:$AO,7,FALSE))-1))=TRUE," ",(((VLOOKUP(AD50,'X2'!$B:$AO,6,FALSE))/(VLOOKUP(AD50,'X2'!$B:$AO,7,FALSE))-1)))</f>
        <v>0.10701107011070121</v>
      </c>
      <c r="AM50" s="128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>57.692307692307693</v>
      </c>
      <c r="AN50" s="128">
        <f ca="1">IF(ISERROR(((VLOOKUP(AD50,'X2'!$B:$AZ,42,FALSE))))=TRUE," ",(((VLOOKUP(AD50,'X2'!$B:$AZ,42,FALSE)))))</f>
        <v>21.726288888737578</v>
      </c>
      <c r="AO50" s="128">
        <f ca="1">IF(ISERROR(((VLOOKUP(AD50,'X2'!$B:$AZ,43,FALSE))))=TRUE," ",(((VLOOKUP(AD50,'X2'!$B:$AZ,43,FALSE)))))</f>
        <v>23.124114632620408</v>
      </c>
      <c r="AP50" s="128">
        <f ca="1">IF(ISERROR(((VLOOKUP(AD50,'X2'!$B:$AZ,15,FALSE))))=TRUE," ",(((VLOOKUP(AD50,'X2'!$B:$AZ,15,FALSE)))))</f>
        <v>1.0479704797047971</v>
      </c>
      <c r="AQ50" s="128">
        <f ca="1">IF(ISERROR(((VLOOKUP(AD50,'X2'!$B:$AZ,14,FALSE))))=TRUE," ",(((VLOOKUP(AD50,'X2'!$B:$AZ,14,FALSE)))))</f>
        <v>56.528925619834723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2:67" ht="14.1" customHeight="1" x14ac:dyDescent="0.2">
      <c r="B51" s="138" t="str">
        <f>IF((IF($X$1=1,'X1'!B10,(IF($X$1=2,'X2'!B10,(IF($X$1=3,'X3'!B10,(IF($X$1=4,'X4'!B10,(IF($X$1=5,'X5'!B10,'X6'!B10))))))))))="","",(IF($X$1=1,'X1'!B10,(IF($X$1=2,'X2'!B10,(IF($X$1=3,'X3'!B10,(IF($X$1=4,'X4'!B10,(IF($X$1=5,'X5'!B10,'X6'!B10)))))))))))</f>
        <v>AAPL UW Equity</v>
      </c>
      <c r="C51" s="138" t="str">
        <f ca="1"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Apple Inc</v>
      </c>
      <c r="D51" s="138" t="str">
        <f ca="1"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Information Technology</v>
      </c>
      <c r="E51" s="139">
        <f ca="1"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222.15</v>
      </c>
      <c r="F51" s="139">
        <f ca="1"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241</v>
      </c>
      <c r="G51" s="139">
        <f ca="1"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8.4852577087553449</v>
      </c>
      <c r="H51" s="139">
        <f ca="1"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1072968.0609000002</v>
      </c>
      <c r="I51" s="140">
        <f ca="1"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29</v>
      </c>
      <c r="J51" s="140">
        <f ca="1"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2</v>
      </c>
      <c r="K51" s="140">
        <f ca="1"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47</v>
      </c>
      <c r="L51" s="141">
        <f ca="1"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16.231915826391933</v>
      </c>
      <c r="M51" s="141">
        <f ca="1"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14.906394685633765</v>
      </c>
      <c r="N51" s="142">
        <f ca="1"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-5.8962209282679705</v>
      </c>
      <c r="O51" s="141">
        <f ca="1"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11.063185262934443</v>
      </c>
      <c r="P51" s="141">
        <f ca="1"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10.524822790018744</v>
      </c>
      <c r="Q51" s="142">
        <f ca="1"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-2.5330831913478624</v>
      </c>
      <c r="R51" s="142">
        <f ca="1"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1.3986045464776053</v>
      </c>
      <c r="S51" s="142">
        <f ca="1"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33.774636425696549</v>
      </c>
      <c r="V51" s="46"/>
      <c r="W51" s="46">
        <f t="shared" si="15"/>
        <v>8</v>
      </c>
      <c r="X51" s="46"/>
      <c r="Y51" s="134">
        <f t="shared" ca="1" si="16"/>
        <v>-53.317758009345802</v>
      </c>
      <c r="Z51" s="144" t="s">
        <v>191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HES UN Equity</v>
      </c>
      <c r="AE51" s="127">
        <f t="shared" ca="1" si="14"/>
        <v>99.813084112149525</v>
      </c>
      <c r="AF51" s="128" t="str">
        <f>IF(ISERROR(((VLOOKUP(AD51,'X1'!$B:$AO,6,FALSE))/(VLOOKUP(AD51,'X1'!$B:$AO,7,FALSE))-1))=TRUE," ",(((VLOOKUP(AD51,'X1'!$B:$AO,6,FALSE))/(VLOOKUP(AD51,'X1'!$B:$AO,7,FALSE))-1)))</f>
        <v xml:space="preserve"> </v>
      </c>
      <c r="AG51" s="128" t="str">
        <f>IF(ISERROR((((VLOOKUP(AD51,'X1'!$B:$G,2,FALSE))-(VLOOKUP(AD51,'X1'!$B:$G,3,FALSE)))*100)/(VLOOKUP(AD51,'X1'!$B:$G,5,FALSE)))=TRUE," ",((((VLOOKUP(AD51,'X1'!$B:$G,2,FALSE))-(VLOOKUP(AD51,'X1'!$B:$G,3,FALSE)))*100)/(VLOOKUP(AD51,'X1'!$B:$G,5,FALSE))))</f>
        <v xml:space="preserve"> </v>
      </c>
      <c r="AH51" s="128" t="str">
        <f>IF(ISERROR(((VLOOKUP(AD51,'X1'!$B:$AZ,42,FALSE))))=TRUE," ",(((VLOOKUP(AD51,'X1'!$B:$AZ,42,FALSE)))))</f>
        <v xml:space="preserve"> </v>
      </c>
      <c r="AI51" s="128" t="str">
        <f>IF(ISERROR(((VLOOKUP(AD51,'X1'!$B:$AZ,43,FALSE))))=TRUE," ",(((VLOOKUP(AD51,'X1'!$B:$AZ,43,FALSE)))))</f>
        <v xml:space="preserve"> </v>
      </c>
      <c r="AJ51" s="128" t="str">
        <f>IF(ISERROR(((VLOOKUP(AD51,'X1'!$B:$AZ,15,FALSE))))=TRUE," ",(((VLOOKUP(AD51,'X1'!$B:$AZ,15,FALSE)))))</f>
        <v xml:space="preserve"> </v>
      </c>
      <c r="AK51" s="128" t="str">
        <f>IF(ISERROR(((VLOOKUP(AD51,'X1'!$B:$AZ,14,FALSE))))=TRUE," ",(((VLOOKUP(AD51,'X1'!$B:$AZ,14,FALSE)))))</f>
        <v xml:space="preserve"> </v>
      </c>
      <c r="AL51" s="128">
        <f ca="1">IF(ISERROR(((VLOOKUP(AD51,'X2'!$B:$AO,6,FALSE))/(VLOOKUP(AD51,'X2'!$B:$AO,7,FALSE))-1))=TRUE," ",(((VLOOKUP(AD51,'X2'!$B:$AO,6,FALSE))/(VLOOKUP(AD51,'X2'!$B:$AO,7,FALSE))-1)))</f>
        <v>0.12462006079027366</v>
      </c>
      <c r="AM51" s="128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>25</v>
      </c>
      <c r="AN51" s="128" t="str">
        <f ca="1">IF(ISERROR(((VLOOKUP(AD51,'X2'!$B:$AZ,42,FALSE))))=TRUE," ",(((VLOOKUP(AD51,'X2'!$B:$AZ,42,FALSE)))))</f>
        <v xml:space="preserve"> </v>
      </c>
      <c r="AO51" s="128">
        <f ca="1">IF(ISERROR(((VLOOKUP(AD51,'X2'!$B:$AZ,43,FALSE))))=TRUE," ",(((VLOOKUP(AD51,'X2'!$B:$AZ,43,FALSE)))))</f>
        <v>26.821000909693037</v>
      </c>
      <c r="AP51" s="128">
        <f ca="1">IF(ISERROR(((VLOOKUP(AD51,'X2'!$B:$AZ,15,FALSE))))=TRUE," ",(((VLOOKUP(AD51,'X2'!$B:$AZ,15,FALSE)))))</f>
        <v>1.5182370820668694</v>
      </c>
      <c r="AQ51" s="128">
        <f ca="1">IF(ISERROR(((VLOOKUP(AD51,'X2'!$B:$AZ,14,FALSE))))=TRUE," ",(((VLOOKUP(AD51,'X2'!$B:$AZ,14,FALSE)))))</f>
        <v>99.813084112149525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2:67" ht="14.1" customHeight="1" x14ac:dyDescent="0.2">
      <c r="B52" s="138" t="str">
        <f>IF((IF($X$1=1,'X1'!B11,(IF($X$1=2,'X2'!B11,(IF($X$1=3,'X3'!B11,(IF($X$1=4,'X4'!B11,(IF($X$1=5,'X5'!B11,'X6'!B11))))))))))="","",(IF($X$1=1,'X1'!B11,(IF($X$1=2,'X2'!B11,(IF($X$1=3,'X3'!B11,(IF($X$1=4,'X4'!B11,(IF($X$1=5,'X5'!B11,'X6'!B11)))))))))))</f>
        <v>ABBV UN Equity</v>
      </c>
      <c r="C52" s="138" t="str">
        <f ca="1"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AbbVie Inc</v>
      </c>
      <c r="D52" s="138" t="str">
        <f ca="1"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Health Care</v>
      </c>
      <c r="E52" s="139">
        <f ca="1"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91.91</v>
      </c>
      <c r="F52" s="139">
        <f ca="1"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105</v>
      </c>
      <c r="G52" s="139">
        <f ca="1"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14.242193450114238</v>
      </c>
      <c r="H52" s="139">
        <f ca="1"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139176.80367317999</v>
      </c>
      <c r="I52" s="140">
        <f ca="1"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9</v>
      </c>
      <c r="J52" s="140">
        <f ca="1"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2</v>
      </c>
      <c r="K52" s="140">
        <f ca="1"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22</v>
      </c>
      <c r="L52" s="141">
        <f ca="1"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10.332771219786396</v>
      </c>
      <c r="M52" s="141">
        <f ca="1"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9.3489980673380124</v>
      </c>
      <c r="N52" s="142">
        <f ca="1"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-40.096238148022302</v>
      </c>
      <c r="O52" s="141">
        <f ca="1"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10.290772153219915</v>
      </c>
      <c r="P52" s="141">
        <f ca="1"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9.6742847851439855</v>
      </c>
      <c r="Q52" s="142">
        <f ca="1"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-9.3380604666257643</v>
      </c>
      <c r="R52" s="142">
        <f ca="1"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4.6273528451746273</v>
      </c>
      <c r="S52" s="142">
        <f ca="1"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42.836879432624137</v>
      </c>
      <c r="V52" s="46"/>
      <c r="W52" s="46">
        <f t="shared" si="15"/>
        <v>9</v>
      </c>
      <c r="X52" s="46"/>
      <c r="Y52" s="134">
        <f t="shared" ca="1" si="16"/>
        <v>-48.037384177570104</v>
      </c>
      <c r="Z52" s="102" t="s">
        <v>191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HIG UN Equity</v>
      </c>
      <c r="AE52" s="127">
        <f t="shared" ca="1" si="14"/>
        <v>74.833333333333329</v>
      </c>
      <c r="AF52" s="128" t="str">
        <f>IF(ISERROR(((VLOOKUP(AD52,'X1'!$B:$AO,6,FALSE))/(VLOOKUP(AD52,'X1'!$B:$AO,7,FALSE))-1))=TRUE," ",(((VLOOKUP(AD52,'X1'!$B:$AO,6,FALSE))/(VLOOKUP(AD52,'X1'!$B:$AO,7,FALSE))-1)))</f>
        <v xml:space="preserve"> </v>
      </c>
      <c r="AG52" s="128" t="str">
        <f>IF(ISERROR((((VLOOKUP(AD52,'X1'!$B:$G,2,FALSE))-(VLOOKUP(AD52,'X1'!$B:$G,3,FALSE)))*100)/(VLOOKUP(AD52,'X1'!$B:$G,5,FALSE)))=TRUE," ",((((VLOOKUP(AD52,'X1'!$B:$G,2,FALSE))-(VLOOKUP(AD52,'X1'!$B:$G,3,FALSE)))*100)/(VLOOKUP(AD52,'X1'!$B:$G,5,FALSE))))</f>
        <v xml:space="preserve"> </v>
      </c>
      <c r="AH52" s="128" t="str">
        <f>IF(ISERROR(((VLOOKUP(AD52,'X1'!$B:$AZ,42,FALSE))))=TRUE," ",(((VLOOKUP(AD52,'X1'!$B:$AZ,42,FALSE)))))</f>
        <v xml:space="preserve"> </v>
      </c>
      <c r="AI52" s="128" t="str">
        <f>IF(ISERROR(((VLOOKUP(AD52,'X1'!$B:$AZ,43,FALSE))))=TRUE," ",(((VLOOKUP(AD52,'X1'!$B:$AZ,43,FALSE)))))</f>
        <v xml:space="preserve"> </v>
      </c>
      <c r="AJ52" s="128" t="str">
        <f>IF(ISERROR(((VLOOKUP(AD52,'X1'!$B:$AZ,15,FALSE))))=TRUE," ",(((VLOOKUP(AD52,'X1'!$B:$AZ,15,FALSE)))))</f>
        <v xml:space="preserve"> </v>
      </c>
      <c r="AK52" s="128" t="str">
        <f>IF(ISERROR(((VLOOKUP(AD52,'X1'!$B:$AZ,14,FALSE))))=TRUE," ",(((VLOOKUP(AD52,'X1'!$B:$AZ,14,FALSE)))))</f>
        <v xml:space="preserve"> </v>
      </c>
      <c r="AL52" s="128">
        <f ca="1">IF(ISERROR(((VLOOKUP(AD52,'X2'!$B:$AO,6,FALSE))/(VLOOKUP(AD52,'X2'!$B:$AO,7,FALSE))-1))=TRUE," ",(((VLOOKUP(AD52,'X2'!$B:$AO,6,FALSE))/(VLOOKUP(AD52,'X2'!$B:$AO,7,FALSE))-1)))</f>
        <v>0.27655009654580565</v>
      </c>
      <c r="AM52" s="128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>52.631578947368418</v>
      </c>
      <c r="AN52" s="128">
        <f ca="1">IF(ISERROR(((VLOOKUP(AD52,'X2'!$B:$AZ,42,FALSE))))=TRUE," ",(((VLOOKUP(AD52,'X2'!$B:$AZ,42,FALSE)))))</f>
        <v>45.815257077618533</v>
      </c>
      <c r="AO52" s="128" t="str">
        <f ca="1">IF(ISERROR(((VLOOKUP(AD52,'X2'!$B:$AZ,43,FALSE))))=TRUE," ",(((VLOOKUP(AD52,'X2'!$B:$AZ,43,FALSE)))))</f>
        <v xml:space="preserve"> </v>
      </c>
      <c r="AP52" s="128">
        <f ca="1">IF(ISERROR(((VLOOKUP(AD52,'X2'!$B:$AZ,15,FALSE))))=TRUE," ",(((VLOOKUP(AD52,'X2'!$B:$AZ,15,FALSE)))))</f>
        <v>2.6603733104484015</v>
      </c>
      <c r="AQ52" s="128">
        <f ca="1">IF(ISERROR(((VLOOKUP(AD52,'X2'!$B:$AZ,14,FALSE))))=TRUE," ",(((VLOOKUP(AD52,'X2'!$B:$AZ,14,FALSE)))))</f>
        <v>74.833333333333329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2:67" ht="14.1" customHeight="1" x14ac:dyDescent="0.2">
      <c r="B53" s="138" t="str">
        <f>IF((IF($X$1=1,'X1'!B12,(IF($X$1=2,'X2'!B12,(IF($X$1=3,'X3'!B12,(IF($X$1=4,'X4'!B12,(IF($X$1=5,'X5'!B12,'X6'!B12))))))))))="","",(IF($X$1=1,'X1'!B12,(IF($X$1=2,'X2'!B12,(IF($X$1=3,'X3'!B12,(IF($X$1=4,'X4'!B12,(IF($X$1=5,'X5'!B12,'X6'!B12)))))))))))</f>
        <v>ABC UN Equity</v>
      </c>
      <c r="C53" s="138" t="str">
        <f ca="1"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AmerisourceBergen Corp</v>
      </c>
      <c r="D53" s="138" t="str">
        <f ca="1"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Health Care</v>
      </c>
      <c r="E53" s="139">
        <f ca="1"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92.57</v>
      </c>
      <c r="F53" s="139">
        <f ca="1"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99.5</v>
      </c>
      <c r="G53" s="139">
        <f ca="1"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7.4862266392999866</v>
      </c>
      <c r="H53" s="139">
        <f ca="1"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20028.134535079997</v>
      </c>
      <c r="I53" s="140">
        <f ca="1"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10</v>
      </c>
      <c r="J53" s="140">
        <f ca="1"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0</v>
      </c>
      <c r="K53" s="140">
        <f ca="1"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18</v>
      </c>
      <c r="L53" s="141">
        <f ca="1"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12.999578710855214</v>
      </c>
      <c r="M53" s="141">
        <f ca="1"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11.967679379444084</v>
      </c>
      <c r="N53" s="142">
        <f ca="1"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-24.635545420775497</v>
      </c>
      <c r="O53" s="141">
        <f ca="1"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9.2881855344372806</v>
      </c>
      <c r="P53" s="141">
        <f ca="1"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8.8379273638071361</v>
      </c>
      <c r="Q53" s="142">
        <f ca="1"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>-18.170871654715313</v>
      </c>
      <c r="R53" s="142">
        <f ca="1"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1.7478664794209791</v>
      </c>
      <c r="S53" s="142">
        <f ca="1"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8.2706766917293137</v>
      </c>
      <c r="V53" s="46"/>
      <c r="W53" s="46">
        <f t="shared" si="15"/>
        <v>10</v>
      </c>
      <c r="X53" s="46"/>
      <c r="Y53" s="134">
        <f t="shared" ca="1" si="16"/>
        <v>-42.757010345794406</v>
      </c>
      <c r="Z53" s="103" t="s">
        <v>191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JBHT UW Equity</v>
      </c>
      <c r="AE53" s="127">
        <f t="shared" ca="1" si="14"/>
        <v>64.915576330792263</v>
      </c>
      <c r="AF53" s="128" t="str">
        <f>IF(ISERROR(((VLOOKUP(AD53,'X1'!$B:$AO,6,FALSE))/(VLOOKUP(AD53,'X1'!$B:$AO,7,FALSE))-1))=TRUE," ",(((VLOOKUP(AD53,'X1'!$B:$AO,6,FALSE))/(VLOOKUP(AD53,'X1'!$B:$AO,7,FALSE))-1)))</f>
        <v xml:space="preserve"> </v>
      </c>
      <c r="AG53" s="128" t="str">
        <f>IF(ISERROR((((VLOOKUP(AD53,'X1'!$B:$G,2,FALSE))-(VLOOKUP(AD53,'X1'!$B:$G,3,FALSE)))*100)/(VLOOKUP(AD53,'X1'!$B:$G,5,FALSE)))=TRUE," ",((((VLOOKUP(AD53,'X1'!$B:$G,2,FALSE))-(VLOOKUP(AD53,'X1'!$B:$G,3,FALSE)))*100)/(VLOOKUP(AD53,'X1'!$B:$G,5,FALSE))))</f>
        <v xml:space="preserve"> </v>
      </c>
      <c r="AH53" s="128" t="str">
        <f>IF(ISERROR(((VLOOKUP(AD53,'X1'!$B:$AZ,42,FALSE))))=TRUE," ",(((VLOOKUP(AD53,'X1'!$B:$AZ,42,FALSE)))))</f>
        <v xml:space="preserve"> </v>
      </c>
      <c r="AI53" s="128" t="str">
        <f>IF(ISERROR(((VLOOKUP(AD53,'X1'!$B:$AZ,43,FALSE))))=TRUE," ",(((VLOOKUP(AD53,'X1'!$B:$AZ,43,FALSE)))))</f>
        <v xml:space="preserve"> </v>
      </c>
      <c r="AJ53" s="128" t="str">
        <f>IF(ISERROR(((VLOOKUP(AD53,'X1'!$B:$AZ,15,FALSE))))=TRUE," ",(((VLOOKUP(AD53,'X1'!$B:$AZ,15,FALSE)))))</f>
        <v xml:space="preserve"> </v>
      </c>
      <c r="AK53" s="128" t="str">
        <f>IF(ISERROR(((VLOOKUP(AD53,'X1'!$B:$AZ,14,FALSE))))=TRUE," ",(((VLOOKUP(AD53,'X1'!$B:$AZ,14,FALSE)))))</f>
        <v xml:space="preserve"> </v>
      </c>
      <c r="AL53" s="128">
        <f ca="1">IF(ISERROR(((VLOOKUP(AD53,'X2'!$B:$AO,6,FALSE))/(VLOOKUP(AD53,'X2'!$B:$AO,7,FALSE))-1))=TRUE," ",(((VLOOKUP(AD53,'X2'!$B:$AO,6,FALSE))/(VLOOKUP(AD53,'X2'!$B:$AO,7,FALSE))-1)))</f>
        <v>0.15023268065677398</v>
      </c>
      <c r="AM53" s="128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>40</v>
      </c>
      <c r="AN53" s="128">
        <f ca="1">IF(ISERROR(((VLOOKUP(AD53,'X2'!$B:$AZ,42,FALSE))))=TRUE," ",(((VLOOKUP(AD53,'X2'!$B:$AZ,42,FALSE)))))</f>
        <v>-2.8140753833069132</v>
      </c>
      <c r="AO53" s="128">
        <f ca="1">IF(ISERROR(((VLOOKUP(AD53,'X2'!$B:$AZ,43,FALSE))))=TRUE," ",(((VLOOKUP(AD53,'X2'!$B:$AZ,43,FALSE)))))</f>
        <v>17.803051287337013</v>
      </c>
      <c r="AP53" s="128">
        <f ca="1">IF(ISERROR(((VLOOKUP(AD53,'X2'!$B:$AZ,15,FALSE))))=TRUE," ",(((VLOOKUP(AD53,'X2'!$B:$AZ,15,FALSE)))))</f>
        <v>0.8841864957415051</v>
      </c>
      <c r="AQ53" s="128">
        <f ca="1">IF(ISERROR(((VLOOKUP(AD53,'X2'!$B:$AZ,14,FALSE))))=TRUE," ",(((VLOOKUP(AD53,'X2'!$B:$AZ,14,FALSE)))))</f>
        <v>64.915576330792263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2:67" ht="14.1" customHeight="1" x14ac:dyDescent="0.2">
      <c r="B54" s="138" t="str">
        <f>IF((IF($X$1=1,'X1'!B13,(IF($X$1=2,'X2'!B13,(IF($X$1=3,'X3'!B13,(IF($X$1=4,'X4'!B13,(IF($X$1=5,'X5'!B13,'X6'!B13))))))))))="","",(IF($X$1=1,'X1'!B13,(IF($X$1=2,'X2'!B13,(IF($X$1=3,'X3'!B13,(IF($X$1=4,'X4'!B13,(IF($X$1=5,'X5'!B13,'X6'!B13)))))))))))</f>
        <v>ABT UN Equity</v>
      </c>
      <c r="C54" s="138" t="str">
        <f ca="1"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Abbott Laboratories</v>
      </c>
      <c r="D54" s="138" t="str">
        <f ca="1"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Health Care</v>
      </c>
      <c r="E54" s="139">
        <f ca="1"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70.95</v>
      </c>
      <c r="F54" s="139">
        <f ca="1"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77</v>
      </c>
      <c r="G54" s="139">
        <f ca="1"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8.5271317829457303</v>
      </c>
      <c r="H54" s="139">
        <f ca="1"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124468.9531998</v>
      </c>
      <c r="I54" s="140">
        <f ca="1"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18</v>
      </c>
      <c r="J54" s="140">
        <f ca="1"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0</v>
      </c>
      <c r="K54" s="140">
        <f ca="1"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23</v>
      </c>
      <c r="L54" s="141">
        <f ca="1"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21.837488457987074</v>
      </c>
      <c r="M54" s="141">
        <f ca="1"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19.417077175697866</v>
      </c>
      <c r="N54" s="142">
        <f ca="1"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>26.601826383959359</v>
      </c>
      <c r="O54" s="141">
        <f ca="1"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16.739385593934269</v>
      </c>
      <c r="P54" s="141">
        <f ca="1"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15.011631080527783</v>
      </c>
      <c r="Q54" s="142">
        <f ca="1"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>47.474372374307158</v>
      </c>
      <c r="R54" s="142">
        <f ca="1"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>1.7434813248766738</v>
      </c>
      <c r="S54" s="142">
        <f ca="1"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12.878787878787874</v>
      </c>
      <c r="V54" s="46"/>
      <c r="W54" s="46">
        <f t="shared" si="15"/>
        <v>11</v>
      </c>
      <c r="X54" s="46"/>
      <c r="Y54" s="134">
        <f t="shared" ca="1" si="16"/>
        <v>-37.476636514018708</v>
      </c>
      <c r="Z54" s="104" t="s">
        <v>191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LB UN Equity</v>
      </c>
      <c r="AE54" s="127">
        <f t="shared" ca="1" si="14"/>
        <v>-85.000000000000014</v>
      </c>
      <c r="AF54" s="128" t="str">
        <f>IF(ISERROR(((VLOOKUP(AD54,'X1'!$B:$AO,6,FALSE))/(VLOOKUP(AD54,'X1'!$B:$AO,7,FALSE))-1))=TRUE," ",(((VLOOKUP(AD54,'X1'!$B:$AO,6,FALSE))/(VLOOKUP(AD54,'X1'!$B:$AO,7,FALSE))-1)))</f>
        <v xml:space="preserve"> </v>
      </c>
      <c r="AG54" s="128" t="str">
        <f>IF(ISERROR((((VLOOKUP(AD54,'X1'!$B:$G,2,FALSE))-(VLOOKUP(AD54,'X1'!$B:$G,3,FALSE)))*100)/(VLOOKUP(AD54,'X1'!$B:$G,5,FALSE)))=TRUE," ",((((VLOOKUP(AD54,'X1'!$B:$G,2,FALSE))-(VLOOKUP(AD54,'X1'!$B:$G,3,FALSE)))*100)/(VLOOKUP(AD54,'X1'!$B:$G,5,FALSE))))</f>
        <v xml:space="preserve"> </v>
      </c>
      <c r="AH54" s="128" t="str">
        <f>IF(ISERROR(((VLOOKUP(AD54,'X1'!$B:$AZ,42,FALSE))))=TRUE," ",(((VLOOKUP(AD54,'X1'!$B:$AZ,42,FALSE)))))</f>
        <v xml:space="preserve"> </v>
      </c>
      <c r="AI54" s="128" t="str">
        <f>IF(ISERROR(((VLOOKUP(AD54,'X1'!$B:$AZ,43,FALSE))))=TRUE," ",(((VLOOKUP(AD54,'X1'!$B:$AZ,43,FALSE)))))</f>
        <v xml:space="preserve"> </v>
      </c>
      <c r="AJ54" s="128" t="str">
        <f>IF(ISERROR(((VLOOKUP(AD54,'X1'!$B:$AZ,15,FALSE))))=TRUE," ",(((VLOOKUP(AD54,'X1'!$B:$AZ,15,FALSE)))))</f>
        <v xml:space="preserve"> </v>
      </c>
      <c r="AK54" s="128" t="str">
        <f>IF(ISERROR(((VLOOKUP(AD54,'X1'!$B:$AZ,14,FALSE))))=TRUE," ",(((VLOOKUP(AD54,'X1'!$B:$AZ,14,FALSE)))))</f>
        <v xml:space="preserve"> </v>
      </c>
      <c r="AL54" s="128">
        <f ca="1">IF(ISERROR(((VLOOKUP(AD54,'X2'!$B:$AO,6,FALSE))/(VLOOKUP(AD54,'X2'!$B:$AO,7,FALSE))-1))=TRUE," ",(((VLOOKUP(AD54,'X2'!$B:$AO,6,FALSE))/(VLOOKUP(AD54,'X2'!$B:$AO,7,FALSE))-1)))</f>
        <v>1.1378002528444897E-2</v>
      </c>
      <c r="AM54" s="128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>10.714285714285714</v>
      </c>
      <c r="AN54" s="128">
        <f ca="1">IF(ISERROR(((VLOOKUP(AD54,'X2'!$B:$AZ,42,FALSE))))=TRUE," ",(((VLOOKUP(AD54,'X2'!$B:$AZ,42,FALSE)))))</f>
        <v>28.206875792325004</v>
      </c>
      <c r="AO54" s="128">
        <f ca="1">IF(ISERROR(((VLOOKUP(AD54,'X2'!$B:$AZ,43,FALSE))))=TRUE," ",(((VLOOKUP(AD54,'X2'!$B:$AZ,43,FALSE)))))</f>
        <v>36.19410379395093</v>
      </c>
      <c r="AP54" s="128">
        <f ca="1">IF(ISERROR(((VLOOKUP(AD54,'X2'!$B:$AZ,15,FALSE))))=TRUE," ",(((VLOOKUP(AD54,'X2'!$B:$AZ,15,FALSE)))))</f>
        <v>7.6011378002528449</v>
      </c>
      <c r="AQ54" s="128">
        <f ca="1">IF(ISERROR(((VLOOKUP(AD54,'X2'!$B:$AZ,14,FALSE))))=TRUE," ",(((VLOOKUP(AD54,'X2'!$B:$AZ,14,FALSE)))))</f>
        <v>-85.000000000000014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2:67" ht="14.1" customHeight="1" x14ac:dyDescent="0.2">
      <c r="B55" s="138" t="str">
        <f>IF((IF($X$1=1,'X1'!B14,(IF($X$1=2,'X2'!B14,(IF($X$1=3,'X3'!B14,(IF($X$1=4,'X4'!B14,(IF($X$1=5,'X5'!B14,'X6'!B14))))))))))="","",(IF($X$1=1,'X1'!B14,(IF($X$1=2,'X2'!B14,(IF($X$1=3,'X3'!B14,(IF($X$1=4,'X4'!B14,(IF($X$1=5,'X5'!B14,'X6'!B14)))))))))))</f>
        <v>ACN UN Equity</v>
      </c>
      <c r="C55" s="138" t="str">
        <f ca="1"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Accenture PLC</v>
      </c>
      <c r="D55" s="138" t="str">
        <f ca="1"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Information Technology</v>
      </c>
      <c r="E55" s="139">
        <f ca="1"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161.19999999999999</v>
      </c>
      <c r="F55" s="139">
        <f ca="1"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180</v>
      </c>
      <c r="G55" s="139">
        <f ca="1"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11.662531017369737</v>
      </c>
      <c r="H55" s="139">
        <f ca="1"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103443.28156239998</v>
      </c>
      <c r="I55" s="140">
        <f ca="1"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17</v>
      </c>
      <c r="J55" s="140">
        <f ca="1"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3</v>
      </c>
      <c r="K55" s="140">
        <f ca="1"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29</v>
      </c>
      <c r="L55" s="141">
        <f ca="1"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22.317596566523605</v>
      </c>
      <c r="M55" s="141">
        <f ca="1"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20.315059861373658</v>
      </c>
      <c r="N55" s="142">
        <f ca="1"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29.385230872960566</v>
      </c>
      <c r="O55" s="141">
        <f ca="1"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13.684122157817548</v>
      </c>
      <c r="P55" s="141">
        <f ca="1"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12.680619807679099</v>
      </c>
      <c r="Q55" s="142">
        <f ca="1"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20.5574311788816</v>
      </c>
      <c r="R55" s="142">
        <f ca="1"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1.7940446650124071</v>
      </c>
      <c r="S55" s="142">
        <f ca="1"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3.9106145251396685</v>
      </c>
      <c r="V55" s="46"/>
      <c r="W55" s="46">
        <f t="shared" si="15"/>
        <v>12</v>
      </c>
      <c r="X55" s="46"/>
      <c r="Y55" s="134">
        <f t="shared" ca="1" si="16"/>
        <v>-32.19626268224301</v>
      </c>
      <c r="Z55" s="145" t="s">
        <v>191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LEN UN Equity</v>
      </c>
      <c r="AE55" s="127">
        <f t="shared" ca="1" si="14"/>
        <v>54.728682170542633</v>
      </c>
      <c r="AF55" s="128" t="str">
        <f>IF(ISERROR(((VLOOKUP(AD55,'X1'!$B:$AO,6,FALSE))/(VLOOKUP(AD55,'X1'!$B:$AO,7,FALSE))-1))=TRUE," ",(((VLOOKUP(AD55,'X1'!$B:$AO,6,FALSE))/(VLOOKUP(AD55,'X1'!$B:$AO,7,FALSE))-1)))</f>
        <v xml:space="preserve"> </v>
      </c>
      <c r="AG55" s="128" t="str">
        <f>IF(ISERROR((((VLOOKUP(AD55,'X1'!$B:$G,2,FALSE))-(VLOOKUP(AD55,'X1'!$B:$G,3,FALSE)))*100)/(VLOOKUP(AD55,'X1'!$B:$G,5,FALSE)))=TRUE," ",((((VLOOKUP(AD55,'X1'!$B:$G,2,FALSE))-(VLOOKUP(AD55,'X1'!$B:$G,3,FALSE)))*100)/(VLOOKUP(AD55,'X1'!$B:$G,5,FALSE))))</f>
        <v xml:space="preserve"> </v>
      </c>
      <c r="AH55" s="128" t="str">
        <f>IF(ISERROR(((VLOOKUP(AD55,'X1'!$B:$AZ,42,FALSE))))=TRUE," ",(((VLOOKUP(AD55,'X1'!$B:$AZ,42,FALSE)))))</f>
        <v xml:space="preserve"> </v>
      </c>
      <c r="AI55" s="128" t="str">
        <f>IF(ISERROR(((VLOOKUP(AD55,'X1'!$B:$AZ,43,FALSE))))=TRUE," ",(((VLOOKUP(AD55,'X1'!$B:$AZ,43,FALSE)))))</f>
        <v xml:space="preserve"> </v>
      </c>
      <c r="AJ55" s="128" t="str">
        <f>IF(ISERROR(((VLOOKUP(AD55,'X1'!$B:$AZ,15,FALSE))))=TRUE," ",(((VLOOKUP(AD55,'X1'!$B:$AZ,15,FALSE)))))</f>
        <v xml:space="preserve"> </v>
      </c>
      <c r="AK55" s="128" t="str">
        <f>IF(ISERROR(((VLOOKUP(AD55,'X1'!$B:$AZ,14,FALSE))))=TRUE," ",(((VLOOKUP(AD55,'X1'!$B:$AZ,14,FALSE)))))</f>
        <v xml:space="preserve"> </v>
      </c>
      <c r="AL55" s="128">
        <f ca="1">IF(ISERROR(((VLOOKUP(AD55,'X2'!$B:$AO,6,FALSE))/(VLOOKUP(AD55,'X2'!$B:$AO,7,FALSE))-1))=TRUE," ",(((VLOOKUP(AD55,'X2'!$B:$AO,6,FALSE))/(VLOOKUP(AD55,'X2'!$B:$AO,7,FALSE))-1)))</f>
        <v>0.4285714285714286</v>
      </c>
      <c r="AM55" s="128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>85</v>
      </c>
      <c r="AN55" s="128">
        <f ca="1">IF(ISERROR(((VLOOKUP(AD55,'X2'!$B:$AZ,42,FALSE))))=TRUE," ",(((VLOOKUP(AD55,'X2'!$B:$AZ,42,FALSE)))))</f>
        <v>62.01638621564598</v>
      </c>
      <c r="AO55" s="128">
        <f ca="1">IF(ISERROR(((VLOOKUP(AD55,'X2'!$B:$AZ,43,FALSE))))=TRUE," ",(((VLOOKUP(AD55,'X2'!$B:$AZ,43,FALSE)))))</f>
        <v>40.226493865215971</v>
      </c>
      <c r="AP55" s="128">
        <f ca="1">IF(ISERROR(((VLOOKUP(AD55,'X2'!$B:$AZ,15,FALSE))))=TRUE," ",(((VLOOKUP(AD55,'X2'!$B:$AZ,15,FALSE)))))</f>
        <v>0.36281179138321995</v>
      </c>
      <c r="AQ55" s="128">
        <f ca="1">IF(ISERROR(((VLOOKUP(AD55,'X2'!$B:$AZ,14,FALSE))))=TRUE," ",(((VLOOKUP(AD55,'X2'!$B:$AZ,14,FALSE)))))</f>
        <v>54.728682170542633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2:67" ht="14.1" customHeight="1" x14ac:dyDescent="0.2">
      <c r="B56" s="138" t="str">
        <f>IF((IF($X$1=1,'X1'!B15,(IF($X$1=2,'X2'!B15,(IF($X$1=3,'X3'!B15,(IF($X$1=4,'X4'!B15,(IF($X$1=5,'X5'!B15,'X6'!B15))))))))))="","",(IF($X$1=1,'X1'!B15,(IF($X$1=2,'X2'!B15,(IF($X$1=3,'X3'!B15,(IF($X$1=4,'X4'!B15,(IF($X$1=5,'X5'!B15,'X6'!B15)))))))))))</f>
        <v>ADBE UW Equity</v>
      </c>
      <c r="C56" s="138" t="str">
        <f ca="1"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Adobe Inc</v>
      </c>
      <c r="D56" s="138" t="str">
        <f ca="1"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Information Technology</v>
      </c>
      <c r="E56" s="139">
        <f ca="1"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260.67</v>
      </c>
      <c r="F56" s="139">
        <f ca="1"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298</v>
      </c>
      <c r="G56" s="139">
        <f ca="1"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14.320788736716917</v>
      </c>
      <c r="H56" s="139">
        <f ca="1"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127241.76648309002</v>
      </c>
      <c r="I56" s="140">
        <f ca="1"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21</v>
      </c>
      <c r="J56" s="140">
        <f ca="1"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0</v>
      </c>
      <c r="K56" s="140">
        <f ca="1"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30</v>
      </c>
      <c r="L56" s="141">
        <f ca="1"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32.6776983828507</v>
      </c>
      <c r="M56" s="141">
        <f ca="1"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27.610422624721956</v>
      </c>
      <c r="N56" s="142">
        <f ca="1"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89.447440590629057</v>
      </c>
      <c r="O56" s="141">
        <f ca="1"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25.048135761708963</v>
      </c>
      <c r="P56" s="141">
        <f ca="1"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21.29513805522209</v>
      </c>
      <c r="Q56" s="142">
        <f ca="1"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120.67465259555408</v>
      </c>
      <c r="R56" s="142">
        <f ca="1"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0</v>
      </c>
      <c r="S56" s="142">
        <f ca="1"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49.761904761904759</v>
      </c>
      <c r="V56" s="46"/>
      <c r="W56" s="46">
        <f t="shared" si="15"/>
        <v>13</v>
      </c>
      <c r="X56" s="46"/>
      <c r="Y56" s="134">
        <f t="shared" ca="1" si="16"/>
        <v>-26.915888850467308</v>
      </c>
      <c r="Z56" s="105" t="s">
        <v>191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MOS UN Equity</v>
      </c>
      <c r="AE56" s="127">
        <f t="shared" ca="1" si="14"/>
        <v>50.465116279069775</v>
      </c>
      <c r="AF56" s="128" t="str">
        <f>IF(ISERROR(((VLOOKUP(AD56,'X1'!$B:$AO,6,FALSE))/(VLOOKUP(AD56,'X1'!$B:$AO,7,FALSE))-1))=TRUE," ",(((VLOOKUP(AD56,'X1'!$B:$AO,6,FALSE))/(VLOOKUP(AD56,'X1'!$B:$AO,7,FALSE))-1)))</f>
        <v xml:space="preserve"> </v>
      </c>
      <c r="AG56" s="128" t="str">
        <f>IF(ISERROR((((VLOOKUP(AD56,'X1'!$B:$G,2,FALSE))-(VLOOKUP(AD56,'X1'!$B:$G,3,FALSE)))*100)/(VLOOKUP(AD56,'X1'!$B:$G,5,FALSE)))=TRUE," ",((((VLOOKUP(AD56,'X1'!$B:$G,2,FALSE))-(VLOOKUP(AD56,'X1'!$B:$G,3,FALSE)))*100)/(VLOOKUP(AD56,'X1'!$B:$G,5,FALSE))))</f>
        <v xml:space="preserve"> </v>
      </c>
      <c r="AH56" s="128" t="str">
        <f>IF(ISERROR(((VLOOKUP(AD56,'X1'!$B:$AZ,42,FALSE))))=TRUE," ",(((VLOOKUP(AD56,'X1'!$B:$AZ,42,FALSE)))))</f>
        <v xml:space="preserve"> </v>
      </c>
      <c r="AI56" s="128" t="str">
        <f>IF(ISERROR(((VLOOKUP(AD56,'X1'!$B:$AZ,43,FALSE))))=TRUE," ",(((VLOOKUP(AD56,'X1'!$B:$AZ,43,FALSE)))))</f>
        <v xml:space="preserve"> </v>
      </c>
      <c r="AJ56" s="128" t="str">
        <f>IF(ISERROR(((VLOOKUP(AD56,'X1'!$B:$AZ,15,FALSE))))=TRUE," ",(((VLOOKUP(AD56,'X1'!$B:$AZ,15,FALSE)))))</f>
        <v xml:space="preserve"> </v>
      </c>
      <c r="AK56" s="128" t="str">
        <f>IF(ISERROR(((VLOOKUP(AD56,'X1'!$B:$AZ,14,FALSE))))=TRUE," ",(((VLOOKUP(AD56,'X1'!$B:$AZ,14,FALSE)))))</f>
        <v xml:space="preserve"> </v>
      </c>
      <c r="AL56" s="128">
        <f ca="1">IF(ISERROR(((VLOOKUP(AD56,'X2'!$B:$AO,6,FALSE))/(VLOOKUP(AD56,'X2'!$B:$AO,7,FALSE))-1))=TRUE," ",(((VLOOKUP(AD56,'X2'!$B:$AO,6,FALSE))/(VLOOKUP(AD56,'X2'!$B:$AO,7,FALSE))-1)))</f>
        <v>0.11681255659523093</v>
      </c>
      <c r="AM56" s="128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>47.368421052631582</v>
      </c>
      <c r="AN56" s="128">
        <f ca="1">IF(ISERROR(((VLOOKUP(AD56,'X2'!$B:$AZ,42,FALSE))))=TRUE," ",(((VLOOKUP(AD56,'X2'!$B:$AZ,42,FALSE)))))</f>
        <v>15.350534052163301</v>
      </c>
      <c r="AO56" s="128">
        <f ca="1">IF(ISERROR(((VLOOKUP(AD56,'X2'!$B:$AZ,43,FALSE))))=TRUE," ",(((VLOOKUP(AD56,'X2'!$B:$AZ,43,FALSE)))))</f>
        <v>31.888499741441343</v>
      </c>
      <c r="AP56" s="128">
        <f ca="1">IF(ISERROR(((VLOOKUP(AD56,'X2'!$B:$AZ,15,FALSE))))=TRUE," ",(((VLOOKUP(AD56,'X2'!$B:$AZ,15,FALSE)))))</f>
        <v>0.35013582855418052</v>
      </c>
      <c r="AQ56" s="128">
        <f ca="1">IF(ISERROR(((VLOOKUP(AD56,'X2'!$B:$AZ,14,FALSE))))=TRUE," ",(((VLOOKUP(AD56,'X2'!$B:$AZ,14,FALSE)))))</f>
        <v>50.465116279069775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2:67" ht="14.1" customHeight="1" x14ac:dyDescent="0.2">
      <c r="B57" s="138" t="str">
        <f>IF((IF($X$1=1,'X1'!B16,(IF($X$1=2,'X2'!B16,(IF($X$1=3,'X3'!B16,(IF($X$1=4,'X4'!B16,(IF($X$1=5,'X5'!B16,'X6'!B16))))))))))="","",(IF($X$1=1,'X1'!B16,(IF($X$1=2,'X2'!B16,(IF($X$1=3,'X3'!B16,(IF($X$1=4,'X4'!B16,(IF($X$1=5,'X5'!B16,'X6'!B16)))))))))))</f>
        <v>ADI UW Equity</v>
      </c>
      <c r="C57" s="138" t="str">
        <f ca="1"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Analog Devices Inc</v>
      </c>
      <c r="D57" s="138" t="str">
        <f ca="1"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Information Technology</v>
      </c>
      <c r="E57" s="139">
        <f ca="1"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85.76</v>
      </c>
      <c r="F57" s="139">
        <f ca="1"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107</v>
      </c>
      <c r="G57" s="139">
        <f ca="1"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24.766791044776106</v>
      </c>
      <c r="H57" s="139">
        <f ca="1"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31874.416284160001</v>
      </c>
      <c r="I57" s="140">
        <f ca="1"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16</v>
      </c>
      <c r="J57" s="140">
        <f ca="1"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40">
        <f ca="1"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27</v>
      </c>
      <c r="L57" s="141">
        <f ca="1"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14.457181389076197</v>
      </c>
      <c r="M57" s="141">
        <f ca="1"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13.275541795665635</v>
      </c>
      <c r="N57" s="142">
        <f ca="1"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-16.18516150597905</v>
      </c>
      <c r="O57" s="141">
        <f ca="1"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12.920156110615522</v>
      </c>
      <c r="P57" s="141">
        <f ca="1"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12.054125160051216</v>
      </c>
      <c r="Q57" s="142">
        <f ca="1"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13.826872718765548</v>
      </c>
      <c r="R57" s="142">
        <f ca="1"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2.3157649253731343</v>
      </c>
      <c r="S57" s="142">
        <f ca="1"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5.6551724137931085</v>
      </c>
      <c r="V57" s="46"/>
      <c r="W57" s="46">
        <f t="shared" si="15"/>
        <v>14</v>
      </c>
      <c r="X57" s="46"/>
      <c r="Y57" s="134">
        <f t="shared" ca="1" si="16"/>
        <v>-21.635515018691606</v>
      </c>
      <c r="Z57" s="146" t="s">
        <v>191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MTB UN Equity</v>
      </c>
      <c r="AE57" s="127">
        <f t="shared" ca="1" si="14"/>
        <v>51.101960169613648</v>
      </c>
      <c r="AF57" s="128" t="str">
        <f>IF(ISERROR(((VLOOKUP(AD57,'X1'!$B:$AO,6,FALSE))/(VLOOKUP(AD57,'X1'!$B:$AO,7,FALSE))-1))=TRUE," ",(((VLOOKUP(AD57,'X1'!$B:$AO,6,FALSE))/(VLOOKUP(AD57,'X1'!$B:$AO,7,FALSE))-1)))</f>
        <v xml:space="preserve"> </v>
      </c>
      <c r="AG57" s="128" t="str">
        <f>IF(ISERROR((((VLOOKUP(AD57,'X1'!$B:$G,2,FALSE))-(VLOOKUP(AD57,'X1'!$B:$G,3,FALSE)))*100)/(VLOOKUP(AD57,'X1'!$B:$G,5,FALSE)))=TRUE," ",((((VLOOKUP(AD57,'X1'!$B:$G,2,FALSE))-(VLOOKUP(AD57,'X1'!$B:$G,3,FALSE)))*100)/(VLOOKUP(AD57,'X1'!$B:$G,5,FALSE))))</f>
        <v xml:space="preserve"> </v>
      </c>
      <c r="AH57" s="128" t="str">
        <f>IF(ISERROR(((VLOOKUP(AD57,'X1'!$B:$AZ,42,FALSE))))=TRUE," ",(((VLOOKUP(AD57,'X1'!$B:$AZ,42,FALSE)))))</f>
        <v xml:space="preserve"> </v>
      </c>
      <c r="AI57" s="128" t="str">
        <f>IF(ISERROR(((VLOOKUP(AD57,'X1'!$B:$AZ,43,FALSE))))=TRUE," ",(((VLOOKUP(AD57,'X1'!$B:$AZ,43,FALSE)))))</f>
        <v xml:space="preserve"> </v>
      </c>
      <c r="AJ57" s="128" t="str">
        <f>IF(ISERROR(((VLOOKUP(AD57,'X1'!$B:$AZ,15,FALSE))))=TRUE," ",(((VLOOKUP(AD57,'X1'!$B:$AZ,15,FALSE)))))</f>
        <v xml:space="preserve"> </v>
      </c>
      <c r="AK57" s="128" t="str">
        <f>IF(ISERROR(((VLOOKUP(AD57,'X1'!$B:$AZ,14,FALSE))))=TRUE," ",(((VLOOKUP(AD57,'X1'!$B:$AZ,14,FALSE)))))</f>
        <v xml:space="preserve"> </v>
      </c>
      <c r="AL57" s="128">
        <f ca="1">IF(ISERROR(((VLOOKUP(AD57,'X2'!$B:$AO,6,FALSE))/(VLOOKUP(AD57,'X2'!$B:$AO,7,FALSE))-1))=TRUE," ",(((VLOOKUP(AD57,'X2'!$B:$AO,6,FALSE))/(VLOOKUP(AD57,'X2'!$B:$AO,7,FALSE))-1)))</f>
        <v>0.20960120960120965</v>
      </c>
      <c r="AM57" s="128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>21.739130434782609</v>
      </c>
      <c r="AN57" s="128">
        <f ca="1">IF(ISERROR(((VLOOKUP(AD57,'X2'!$B:$AZ,42,FALSE))))=TRUE," ",(((VLOOKUP(AD57,'X2'!$B:$AZ,42,FALSE)))))</f>
        <v>33.991118845955867</v>
      </c>
      <c r="AO57" s="128" t="str">
        <f ca="1">IF(ISERROR(((VLOOKUP(AD57,'X2'!$B:$AZ,43,FALSE))))=TRUE," ",(((VLOOKUP(AD57,'X2'!$B:$AZ,43,FALSE)))))</f>
        <v xml:space="preserve"> </v>
      </c>
      <c r="AP57" s="128">
        <f ca="1">IF(ISERROR(((VLOOKUP(AD57,'X2'!$B:$AZ,15,FALSE))))=TRUE," ",(((VLOOKUP(AD57,'X2'!$B:$AZ,15,FALSE)))))</f>
        <v>2.6831726831726836</v>
      </c>
      <c r="AQ57" s="128">
        <f ca="1">IF(ISERROR(((VLOOKUP(AD57,'X2'!$B:$AZ,14,FALSE))))=TRUE," ",(((VLOOKUP(AD57,'X2'!$B:$AZ,14,FALSE)))))</f>
        <v>51.101960169613648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2:67" ht="14.1" customHeight="1" x14ac:dyDescent="0.2">
      <c r="B58" s="138" t="str">
        <f>IF((IF($X$1=1,'X1'!B17,(IF($X$1=2,'X2'!B17,(IF($X$1=3,'X3'!B17,(IF($X$1=4,'X4'!B17,(IF($X$1=5,'X5'!B17,'X6'!B17))))))))))="","",(IF($X$1=1,'X1'!B17,(IF($X$1=2,'X2'!B17,(IF($X$1=3,'X3'!B17,(IF($X$1=4,'X4'!B17,(IF($X$1=5,'X5'!B17,'X6'!B17)))))))))))</f>
        <v>ADM UN Equity</v>
      </c>
      <c r="C58" s="138" t="str">
        <f ca="1"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Archer-Daniels-Midland Co</v>
      </c>
      <c r="D58" s="138" t="str">
        <f ca="1"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Consumer Staples</v>
      </c>
      <c r="E58" s="139">
        <f ca="1"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49.3</v>
      </c>
      <c r="F58" s="139">
        <f ca="1"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53.5</v>
      </c>
      <c r="G58" s="139">
        <f ca="1"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8.5192697768762713</v>
      </c>
      <c r="H58" s="139">
        <f ca="1"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27595.053721399996</v>
      </c>
      <c r="I58" s="140">
        <f ca="1"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7</v>
      </c>
      <c r="J58" s="140">
        <f ca="1"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1</v>
      </c>
      <c r="K58" s="140">
        <f ca="1"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16</v>
      </c>
      <c r="L58" s="141">
        <f ca="1"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13.577526852106857</v>
      </c>
      <c r="M58" s="141">
        <f ca="1"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12.949829261885998</v>
      </c>
      <c r="N58" s="142">
        <f ca="1"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-21.284917880504917</v>
      </c>
      <c r="O58" s="141">
        <f ca="1"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9.5460051548180349</v>
      </c>
      <c r="P58" s="141">
        <f ca="1"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9.7419416430594907</v>
      </c>
      <c r="Q58" s="142">
        <f ca="1"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-15.899474864906527</v>
      </c>
      <c r="R58" s="142">
        <f ca="1"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2.827586206896552</v>
      </c>
      <c r="S58" s="142">
        <f ca="1"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84.000000000000014</v>
      </c>
      <c r="V58" s="46"/>
      <c r="W58" s="46">
        <f t="shared" si="15"/>
        <v>15</v>
      </c>
      <c r="X58" s="46"/>
      <c r="Y58" s="134">
        <f t="shared" ca="1" si="16"/>
        <v>-16.355141186915905</v>
      </c>
      <c r="Z58" s="147" t="s">
        <v>191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NFX UN Equity</v>
      </c>
      <c r="AE58" s="127">
        <f t="shared" ca="1" si="14"/>
        <v>64.807692307692292</v>
      </c>
      <c r="AF58" s="128" t="str">
        <f>IF(ISERROR(((VLOOKUP(AD58,'X1'!$B:$AO,6,FALSE))/(VLOOKUP(AD58,'X1'!$B:$AO,7,FALSE))-1))=TRUE," ",(((VLOOKUP(AD58,'X1'!$B:$AO,6,FALSE))/(VLOOKUP(AD58,'X1'!$B:$AO,7,FALSE))-1)))</f>
        <v xml:space="preserve"> </v>
      </c>
      <c r="AG58" s="128" t="str">
        <f>IF(ISERROR((((VLOOKUP(AD58,'X1'!$B:$G,2,FALSE))-(VLOOKUP(AD58,'X1'!$B:$G,3,FALSE)))*100)/(VLOOKUP(AD58,'X1'!$B:$G,5,FALSE)))=TRUE," ",((((VLOOKUP(AD58,'X1'!$B:$G,2,FALSE))-(VLOOKUP(AD58,'X1'!$B:$G,3,FALSE)))*100)/(VLOOKUP(AD58,'X1'!$B:$G,5,FALSE))))</f>
        <v xml:space="preserve"> </v>
      </c>
      <c r="AH58" s="128" t="str">
        <f>IF(ISERROR(((VLOOKUP(AD58,'X1'!$B:$AZ,42,FALSE))))=TRUE," ",(((VLOOKUP(AD58,'X1'!$B:$AZ,42,FALSE)))))</f>
        <v xml:space="preserve"> </v>
      </c>
      <c r="AI58" s="128" t="str">
        <f>IF(ISERROR(((VLOOKUP(AD58,'X1'!$B:$AZ,43,FALSE))))=TRUE," ",(((VLOOKUP(AD58,'X1'!$B:$AZ,43,FALSE)))))</f>
        <v xml:space="preserve"> </v>
      </c>
      <c r="AJ58" s="128" t="str">
        <f>IF(ISERROR(((VLOOKUP(AD58,'X1'!$B:$AZ,15,FALSE))))=TRUE," ",(((VLOOKUP(AD58,'X1'!$B:$AZ,15,FALSE)))))</f>
        <v xml:space="preserve"> </v>
      </c>
      <c r="AK58" s="128" t="str">
        <f>IF(ISERROR(((VLOOKUP(AD58,'X1'!$B:$AZ,14,FALSE))))=TRUE," ",(((VLOOKUP(AD58,'X1'!$B:$AZ,14,FALSE)))))</f>
        <v xml:space="preserve"> </v>
      </c>
      <c r="AL58" s="128">
        <f ca="1">IF(ISERROR(((VLOOKUP(AD58,'X2'!$B:$AO,6,FALSE))/(VLOOKUP(AD58,'X2'!$B:$AO,7,FALSE))-1))=TRUE," ",(((VLOOKUP(AD58,'X2'!$B:$AO,6,FALSE))/(VLOOKUP(AD58,'X2'!$B:$AO,7,FALSE))-1)))</f>
        <v>0.51933701657458564</v>
      </c>
      <c r="AM58" s="128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>63.333333333333336</v>
      </c>
      <c r="AN58" s="128">
        <f ca="1">IF(ISERROR(((VLOOKUP(AD58,'X2'!$B:$AZ,42,FALSE))))=TRUE," ",(((VLOOKUP(AD58,'X2'!$B:$AZ,42,FALSE)))))</f>
        <v>68.07053367057533</v>
      </c>
      <c r="AO58" s="128">
        <f ca="1">IF(ISERROR(((VLOOKUP(AD58,'X2'!$B:$AZ,43,FALSE))))=TRUE," ",(((VLOOKUP(AD58,'X2'!$B:$AZ,43,FALSE)))))</f>
        <v>66.404711681863077</v>
      </c>
      <c r="AP58" s="128">
        <f ca="1">IF(ISERROR(((VLOOKUP(AD58,'X2'!$B:$AZ,15,FALSE))))=TRUE," ",(((VLOOKUP(AD58,'X2'!$B:$AZ,15,FALSE)))))</f>
        <v>0</v>
      </c>
      <c r="AQ58" s="128">
        <f ca="1">IF(ISERROR(((VLOOKUP(AD58,'X2'!$B:$AZ,14,FALSE))))=TRUE," ",(((VLOOKUP(AD58,'X2'!$B:$AZ,14,FALSE)))))</f>
        <v>64.807692307692292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2:67" ht="14.1" customHeight="1" x14ac:dyDescent="0.2">
      <c r="B59" s="138" t="str">
        <f>IF((IF($X$1=1,'X1'!B18,(IF($X$1=2,'X2'!B18,(IF($X$1=3,'X3'!B18,(IF($X$1=4,'X4'!B18,(IF($X$1=5,'X5'!B18,'X6'!B18))))))))))="","",(IF($X$1=1,'X1'!B18,(IF($X$1=2,'X2'!B18,(IF($X$1=3,'X3'!B18,(IF($X$1=4,'X4'!B18,(IF($X$1=5,'X5'!B18,'X6'!B18)))))))))))</f>
        <v>ADP UW Equity</v>
      </c>
      <c r="C59" s="138" t="str">
        <f ca="1"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Automatic Data Processing Inc</v>
      </c>
      <c r="D59" s="138" t="str">
        <f ca="1"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Information Technology</v>
      </c>
      <c r="E59" s="139">
        <f ca="1"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143.28</v>
      </c>
      <c r="F59" s="139">
        <f ca="1"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148.5</v>
      </c>
      <c r="G59" s="139">
        <f ca="1"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3.6432160804020119</v>
      </c>
      <c r="H59" s="139">
        <f ca="1"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62676.380418480003</v>
      </c>
      <c r="I59" s="140">
        <f ca="1"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7</v>
      </c>
      <c r="J59" s="140">
        <f ca="1"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1</v>
      </c>
      <c r="K59" s="140">
        <f ca="1"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22</v>
      </c>
      <c r="L59" s="141">
        <f ca="1"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27.654892877822814</v>
      </c>
      <c r="M59" s="141">
        <f ca="1"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24.157814871016694</v>
      </c>
      <c r="N59" s="142">
        <f ca="1"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60.327958662506667</v>
      </c>
      <c r="O59" s="141">
        <f ca="1"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18.698713551549627</v>
      </c>
      <c r="P59" s="141">
        <f ca="1"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16.577337239407214</v>
      </c>
      <c r="Q59" s="142">
        <f ca="1"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64.736096778903175</v>
      </c>
      <c r="R59" s="142">
        <f ca="1"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1.9221105527638189</v>
      </c>
      <c r="S59" s="142">
        <f ca="1"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22.307692307692303</v>
      </c>
      <c r="V59" s="46"/>
      <c r="W59" s="46">
        <f t="shared" si="15"/>
        <v>16</v>
      </c>
      <c r="X59" s="46"/>
      <c r="Y59" s="134">
        <f t="shared" ca="1" si="16"/>
        <v>-11.074767355140203</v>
      </c>
      <c r="Z59" s="106" t="s">
        <v>191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PHM UN Equity</v>
      </c>
      <c r="AE59" s="127">
        <f t="shared" ca="1" si="14"/>
        <v>57.33333333333335</v>
      </c>
      <c r="AF59" s="128" t="str">
        <f>IF(ISERROR(((VLOOKUP(AD59,'X1'!$B:$AO,6,FALSE))/(VLOOKUP(AD59,'X1'!$B:$AO,7,FALSE))-1))=TRUE," ",(((VLOOKUP(AD59,'X1'!$B:$AO,6,FALSE))/(VLOOKUP(AD59,'X1'!$B:$AO,7,FALSE))-1)))</f>
        <v xml:space="preserve"> </v>
      </c>
      <c r="AG59" s="128" t="str">
        <f>IF(ISERROR((((VLOOKUP(AD59,'X1'!$B:$G,2,FALSE))-(VLOOKUP(AD59,'X1'!$B:$G,3,FALSE)))*100)/(VLOOKUP(AD59,'X1'!$B:$G,5,FALSE)))=TRUE," ",((((VLOOKUP(AD59,'X1'!$B:$G,2,FALSE))-(VLOOKUP(AD59,'X1'!$B:$G,3,FALSE)))*100)/(VLOOKUP(AD59,'X1'!$B:$G,5,FALSE))))</f>
        <v xml:space="preserve"> </v>
      </c>
      <c r="AH59" s="128" t="str">
        <f>IF(ISERROR(((VLOOKUP(AD59,'X1'!$B:$AZ,42,FALSE))))=TRUE," ",(((VLOOKUP(AD59,'X1'!$B:$AZ,42,FALSE)))))</f>
        <v xml:space="preserve"> </v>
      </c>
      <c r="AI59" s="128" t="str">
        <f>IF(ISERROR(((VLOOKUP(AD59,'X1'!$B:$AZ,43,FALSE))))=TRUE," ",(((VLOOKUP(AD59,'X1'!$B:$AZ,43,FALSE)))))</f>
        <v xml:space="preserve"> </v>
      </c>
      <c r="AJ59" s="128" t="str">
        <f>IF(ISERROR(((VLOOKUP(AD59,'X1'!$B:$AZ,15,FALSE))))=TRUE," ",(((VLOOKUP(AD59,'X1'!$B:$AZ,15,FALSE)))))</f>
        <v xml:space="preserve"> </v>
      </c>
      <c r="AK59" s="128" t="str">
        <f>IF(ISERROR(((VLOOKUP(AD59,'X1'!$B:$AZ,14,FALSE))))=TRUE," ",(((VLOOKUP(AD59,'X1'!$B:$AZ,14,FALSE)))))</f>
        <v xml:space="preserve"> </v>
      </c>
      <c r="AL59" s="128">
        <f ca="1">IF(ISERROR(((VLOOKUP(AD59,'X2'!$B:$AO,6,FALSE))/(VLOOKUP(AD59,'X2'!$B:$AO,7,FALSE))-1))=TRUE," ",(((VLOOKUP(AD59,'X2'!$B:$AO,6,FALSE))/(VLOOKUP(AD59,'X2'!$B:$AO,7,FALSE))-1)))</f>
        <v>0.35478408128704486</v>
      </c>
      <c r="AM59" s="128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>21.05263157894737</v>
      </c>
      <c r="AN59" s="128">
        <f ca="1">IF(ISERROR(((VLOOKUP(AD59,'X2'!$B:$AZ,42,FALSE))))=TRUE," ",(((VLOOKUP(AD59,'X2'!$B:$AZ,42,FALSE)))))</f>
        <v>64.42300484141218</v>
      </c>
      <c r="AO59" s="128">
        <f ca="1">IF(ISERROR(((VLOOKUP(AD59,'X2'!$B:$AZ,43,FALSE))))=TRUE," ",(((VLOOKUP(AD59,'X2'!$B:$AZ,43,FALSE)))))</f>
        <v>48.83013396024387</v>
      </c>
      <c r="AP59" s="128">
        <f ca="1">IF(ISERROR(((VLOOKUP(AD59,'X2'!$B:$AZ,15,FALSE))))=TRUE," ",(((VLOOKUP(AD59,'X2'!$B:$AZ,15,FALSE)))))</f>
        <v>1.5834038950042335</v>
      </c>
      <c r="AQ59" s="128">
        <f ca="1">IF(ISERROR(((VLOOKUP(AD59,'X2'!$B:$AZ,14,FALSE))))=TRUE," ",(((VLOOKUP(AD59,'X2'!$B:$AZ,14,FALSE)))))</f>
        <v>57.33333333333335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2:67" ht="14.1" customHeight="1" x14ac:dyDescent="0.2">
      <c r="B60" s="138" t="str">
        <f>IF((IF($X$1=1,'X1'!B19,(IF($X$1=2,'X2'!B19,(IF($X$1=3,'X3'!B19,(IF($X$1=4,'X4'!B19,(IF($X$1=5,'X5'!B19,'X6'!B19))))))))))="","",(IF($X$1=1,'X1'!B19,(IF($X$1=2,'X2'!B19,(IF($X$1=3,'X3'!B19,(IF($X$1=4,'X4'!B19,(IF($X$1=5,'X5'!B19,'X6'!B19)))))))))))</f>
        <v>ADS UN Equity</v>
      </c>
      <c r="C60" s="138" t="str">
        <f ca="1"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Alliance Data Systems Corp</v>
      </c>
      <c r="D60" s="138" t="str">
        <f ca="1"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Information Technology</v>
      </c>
      <c r="E60" s="139">
        <f ca="1"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213.05</v>
      </c>
      <c r="F60" s="139">
        <f ca="1"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270</v>
      </c>
      <c r="G60" s="139">
        <f ca="1"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26.730814362825626</v>
      </c>
      <c r="H60" s="139">
        <f ca="1"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11705.73206255</v>
      </c>
      <c r="I60" s="140">
        <f ca="1"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17</v>
      </c>
      <c r="J60" s="140">
        <f ca="1"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1</v>
      </c>
      <c r="K60" s="140">
        <f ca="1"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30</v>
      </c>
      <c r="L60" s="141">
        <f ca="1"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8.3463919141267731</v>
      </c>
      <c r="M60" s="141">
        <f ca="1"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7.3170312875639665</v>
      </c>
      <c r="N60" s="142">
        <f ca="1"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-51.612180032622625</v>
      </c>
      <c r="O60" s="141">
        <f ca="1"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5.9957461756770547</v>
      </c>
      <c r="P60" s="141">
        <f ca="1"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5.5343214217189027</v>
      </c>
      <c r="Q60" s="142">
        <f ca="1"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-47.177338187726903</v>
      </c>
      <c r="R60" s="142">
        <f ca="1"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1.0819056559493077</v>
      </c>
      <c r="S60" s="142">
        <f ca="1"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16.037383177570106</v>
      </c>
      <c r="V60" s="46"/>
      <c r="W60" s="46">
        <f t="shared" si="15"/>
        <v>17</v>
      </c>
      <c r="X60" s="46"/>
      <c r="Y60" s="134">
        <f t="shared" ca="1" si="16"/>
        <v>-5.7943935233645023</v>
      </c>
      <c r="Z60" s="107" t="s">
        <v>191</v>
      </c>
      <c r="AB60" s="42">
        <f t="shared" si="13"/>
        <v>1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PWR UN Equity</v>
      </c>
      <c r="AE60" s="127">
        <f t="shared" ca="1" si="14"/>
        <v>54.444444444444443</v>
      </c>
      <c r="AF60" s="128" t="str">
        <f>IF(ISERROR(((VLOOKUP(AD60,'X1'!$B:$AO,6,FALSE))/(VLOOKUP(AD60,'X1'!$B:$AO,7,FALSE))-1))=TRUE," ",(((VLOOKUP(AD60,'X1'!$B:$AO,6,FALSE))/(VLOOKUP(AD60,'X1'!$B:$AO,7,FALSE))-1)))</f>
        <v xml:space="preserve"> </v>
      </c>
      <c r="AG60" s="128" t="str">
        <f>IF(ISERROR((((VLOOKUP(AD60,'X1'!$B:$G,2,FALSE))-(VLOOKUP(AD60,'X1'!$B:$G,3,FALSE)))*100)/(VLOOKUP(AD60,'X1'!$B:$G,5,FALSE)))=TRUE," ",((((VLOOKUP(AD60,'X1'!$B:$G,2,FALSE))-(VLOOKUP(AD60,'X1'!$B:$G,3,FALSE)))*100)/(VLOOKUP(AD60,'X1'!$B:$G,5,FALSE))))</f>
        <v xml:space="preserve"> </v>
      </c>
      <c r="AH60" s="128" t="str">
        <f>IF(ISERROR(((VLOOKUP(AD60,'X1'!$B:$AZ,42,FALSE))))=TRUE," ",(((VLOOKUP(AD60,'X1'!$B:$AZ,42,FALSE)))))</f>
        <v xml:space="preserve"> </v>
      </c>
      <c r="AI60" s="128" t="str">
        <f>IF(ISERROR(((VLOOKUP(AD60,'X1'!$B:$AZ,43,FALSE))))=TRUE," ",(((VLOOKUP(AD60,'X1'!$B:$AZ,43,FALSE)))))</f>
        <v xml:space="preserve"> </v>
      </c>
      <c r="AJ60" s="128" t="str">
        <f>IF(ISERROR(((VLOOKUP(AD60,'X1'!$B:$AZ,15,FALSE))))=TRUE," ",(((VLOOKUP(AD60,'X1'!$B:$AZ,15,FALSE)))))</f>
        <v xml:space="preserve"> </v>
      </c>
      <c r="AK60" s="128" t="str">
        <f>IF(ISERROR(((VLOOKUP(AD60,'X1'!$B:$AZ,14,FALSE))))=TRUE," ",(((VLOOKUP(AD60,'X1'!$B:$AZ,14,FALSE)))))</f>
        <v xml:space="preserve"> </v>
      </c>
      <c r="AL60" s="128">
        <f ca="1">IF(ISERROR(((VLOOKUP(AD60,'X2'!$B:$AO,6,FALSE))/(VLOOKUP(AD60,'X2'!$B:$AO,7,FALSE))-1))=TRUE," ",(((VLOOKUP(AD60,'X2'!$B:$AO,6,FALSE))/(VLOOKUP(AD60,'X2'!$B:$AO,7,FALSE))-1)))</f>
        <v>0.40415140415140427</v>
      </c>
      <c r="AM60" s="128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>81.818181818181813</v>
      </c>
      <c r="AN60" s="128">
        <f ca="1">IF(ISERROR(((VLOOKUP(AD60,'X2'!$B:$AZ,42,FALSE))))=TRUE," ",(((VLOOKUP(AD60,'X2'!$B:$AZ,42,FALSE)))))</f>
        <v>38.793238672762229</v>
      </c>
      <c r="AO60" s="128">
        <f ca="1">IF(ISERROR(((VLOOKUP(AD60,'X2'!$B:$AZ,43,FALSE))))=TRUE," ",(((VLOOKUP(AD60,'X2'!$B:$AZ,43,FALSE)))))</f>
        <v>47.325845564732525</v>
      </c>
      <c r="AP60" s="128">
        <f ca="1">IF(ISERROR(((VLOOKUP(AD60,'X2'!$B:$AZ,15,FALSE))))=TRUE," ",(((VLOOKUP(AD60,'X2'!$B:$AZ,15,FALSE)))))</f>
        <v>0</v>
      </c>
      <c r="AQ60" s="128">
        <f ca="1">IF(ISERROR(((VLOOKUP(AD60,'X2'!$B:$AZ,14,FALSE))))=TRUE," ",(((VLOOKUP(AD60,'X2'!$B:$AZ,14,FALSE)))))</f>
        <v>54.444444444444443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2:67" ht="14.1" customHeight="1" x14ac:dyDescent="0.2">
      <c r="B61" s="138" t="str">
        <f>IF((IF($X$1=1,'X1'!B20,(IF($X$1=2,'X2'!B20,(IF($X$1=3,'X3'!B20,(IF($X$1=4,'X4'!B20,(IF($X$1=5,'X5'!B20,'X6'!B20))))))))))="","",(IF($X$1=1,'X1'!B20,(IF($X$1=2,'X2'!B20,(IF($X$1=3,'X3'!B20,(IF($X$1=4,'X4'!B20,(IF($X$1=5,'X5'!B20,'X6'!B20)))))))))))</f>
        <v>ADSK UW Equity</v>
      </c>
      <c r="C61" s="138" t="str">
        <f ca="1"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Autodesk Inc</v>
      </c>
      <c r="D61" s="138" t="str">
        <f ca="1"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Information Technology</v>
      </c>
      <c r="E61" s="139">
        <f ca="1"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141.41999999999999</v>
      </c>
      <c r="F61" s="139">
        <f ca="1"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163</v>
      </c>
      <c r="G61" s="139">
        <f ca="1"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15.2595106774148</v>
      </c>
      <c r="H61" s="139">
        <f ca="1"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30916.76423886</v>
      </c>
      <c r="I61" s="140">
        <f ca="1"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18</v>
      </c>
      <c r="J61" s="140">
        <f ca="1"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1</v>
      </c>
      <c r="K61" s="140">
        <f ca="1"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24</v>
      </c>
      <c r="L61" s="141" t="str">
        <f ca="1"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NA</v>
      </c>
      <c r="M61" s="141" t="str">
        <f ca="1"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NA</v>
      </c>
      <c r="N61" s="142" t="str">
        <f ca="1"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 xml:space="preserve"> </v>
      </c>
      <c r="O61" s="141" t="str">
        <f ca="1"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NA</v>
      </c>
      <c r="P61" s="141">
        <f ca="1"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33.068936393876228</v>
      </c>
      <c r="Q61" s="142" t="str">
        <f ca="1"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 xml:space="preserve"> </v>
      </c>
      <c r="R61" s="142">
        <f ca="1"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0</v>
      </c>
      <c r="S61" s="142">
        <f ca="1"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324.16666666666669</v>
      </c>
      <c r="V61" s="46"/>
      <c r="W61" s="46">
        <f t="shared" si="15"/>
        <v>18</v>
      </c>
      <c r="X61" s="46"/>
      <c r="Y61" s="134">
        <f t="shared" ca="1" si="16"/>
        <v>-0.51401969158880156</v>
      </c>
      <c r="Z61" s="107" t="s">
        <v>191</v>
      </c>
      <c r="AB61" s="42">
        <f t="shared" si="13"/>
        <v>2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/>
      </c>
      <c r="AE61" s="127" t="str">
        <f t="shared" ca="1" si="14"/>
        <v xml:space="preserve"> </v>
      </c>
      <c r="AF61" s="128" t="str">
        <f>IF(ISERROR(((VLOOKUP(AD61,'X1'!$B:$AO,6,FALSE))/(VLOOKUP(AD61,'X1'!$B:$AO,7,FALSE))-1))=TRUE," ",(((VLOOKUP(AD61,'X1'!$B:$AO,6,FALSE))/(VLOOKUP(AD61,'X1'!$B:$AO,7,FALSE))-1)))</f>
        <v xml:space="preserve"> </v>
      </c>
      <c r="AG61" s="128" t="str">
        <f>IF(ISERROR((((VLOOKUP(AD61,'X1'!$B:$G,2,FALSE))-(VLOOKUP(AD61,'X1'!$B:$G,3,FALSE)))*100)/(VLOOKUP(AD61,'X1'!$B:$G,5,FALSE)))=TRUE," ",((((VLOOKUP(AD61,'X1'!$B:$G,2,FALSE))-(VLOOKUP(AD61,'X1'!$B:$G,3,FALSE)))*100)/(VLOOKUP(AD61,'X1'!$B:$G,5,FALSE))))</f>
        <v xml:space="preserve"> </v>
      </c>
      <c r="AH61" s="128" t="str">
        <f>IF(ISERROR(((VLOOKUP(AD61,'X1'!$B:$AZ,42,FALSE))))=TRUE," ",(((VLOOKUP(AD61,'X1'!$B:$AZ,42,FALSE)))))</f>
        <v xml:space="preserve"> </v>
      </c>
      <c r="AI61" s="128" t="str">
        <f>IF(ISERROR(((VLOOKUP(AD61,'X1'!$B:$AZ,43,FALSE))))=TRUE," ",(((VLOOKUP(AD61,'X1'!$B:$AZ,43,FALSE)))))</f>
        <v xml:space="preserve"> </v>
      </c>
      <c r="AJ61" s="128" t="str">
        <f>IF(ISERROR(((VLOOKUP(AD61,'X1'!$B:$AZ,15,FALSE))))=TRUE," ",(((VLOOKUP(AD61,'X1'!$B:$AZ,15,FALSE)))))</f>
        <v xml:space="preserve"> </v>
      </c>
      <c r="AK61" s="128" t="str">
        <f>IF(ISERROR(((VLOOKUP(AD61,'X1'!$B:$AZ,14,FALSE))))=TRUE," ",(((VLOOKUP(AD61,'X1'!$B:$AZ,14,FALSE)))))</f>
        <v xml:space="preserve"> </v>
      </c>
      <c r="AL61" s="128" t="str">
        <f ca="1">IF(ISERROR(((VLOOKUP(AD61,'X2'!$B:$AO,6,FALSE))/(VLOOKUP(AD61,'X2'!$B:$AO,7,FALSE))-1))=TRUE," ",(((VLOOKUP(AD61,'X2'!$B:$AO,6,FALSE))/(VLOOKUP(AD61,'X2'!$B:$AO,7,FALSE))-1)))</f>
        <v xml:space="preserve"> </v>
      </c>
      <c r="AM61" s="128" t="str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 xml:space="preserve"> </v>
      </c>
      <c r="AN61" s="128" t="str">
        <f ca="1">IF(ISERROR(((VLOOKUP(AD61,'X2'!$B:$AZ,42,FALSE))))=TRUE," ",(((VLOOKUP(AD61,'X2'!$B:$AZ,42,FALSE)))))</f>
        <v xml:space="preserve"> </v>
      </c>
      <c r="AO61" s="128" t="str">
        <f ca="1">IF(ISERROR(((VLOOKUP(AD61,'X2'!$B:$AZ,43,FALSE))))=TRUE," ",(((VLOOKUP(AD61,'X2'!$B:$AZ,43,FALSE)))))</f>
        <v xml:space="preserve"> </v>
      </c>
      <c r="AP61" s="128" t="str">
        <f ca="1">IF(ISERROR(((VLOOKUP(AD61,'X2'!$B:$AZ,15,FALSE))))=TRUE," ",(((VLOOKUP(AD61,'X2'!$B:$AZ,15,FALSE)))))</f>
        <v xml:space="preserve"> </v>
      </c>
      <c r="AQ61" s="128" t="str">
        <f ca="1">IF(ISERROR(((VLOOKUP(AD61,'X2'!$B:$AZ,14,FALSE))))=TRUE," ",(((VLOOKUP(AD61,'X2'!$B:$AZ,14,FALSE)))))</f>
        <v xml:space="preserve"> 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2:67" ht="14.1" customHeight="1" x14ac:dyDescent="0.2">
      <c r="B62" s="138" t="str">
        <f>IF((IF($X$1=1,'X1'!B21,(IF($X$1=2,'X2'!B21,(IF($X$1=3,'X3'!B21,(IF($X$1=4,'X4'!B21,(IF($X$1=5,'X5'!B21,'X6'!B21))))))))))="","",(IF($X$1=1,'X1'!B21,(IF($X$1=2,'X2'!B21,(IF($X$1=3,'X3'!B21,(IF($X$1=4,'X4'!B21,(IF($X$1=5,'X5'!B21,'X6'!B21)))))))))))</f>
        <v>AEE UN Equity</v>
      </c>
      <c r="C62" s="138" t="str">
        <f ca="1"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Ameren Corp</v>
      </c>
      <c r="D62" s="138" t="str">
        <f ca="1"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Utilities</v>
      </c>
      <c r="E62" s="139">
        <f ca="1"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64.78</v>
      </c>
      <c r="F62" s="139">
        <f ca="1"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65</v>
      </c>
      <c r="G62" s="139">
        <f ca="1"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0.33961099104662384</v>
      </c>
      <c r="H62" s="139">
        <f ca="1"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15808.909904400001</v>
      </c>
      <c r="I62" s="140">
        <f ca="1"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4</v>
      </c>
      <c r="J62" s="140">
        <f ca="1"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0</v>
      </c>
      <c r="K62" s="140">
        <f ca="1"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13</v>
      </c>
      <c r="L62" s="141">
        <f ca="1"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19.889468836352471</v>
      </c>
      <c r="M62" s="141">
        <f ca="1"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18.455840455840455</v>
      </c>
      <c r="N62" s="142">
        <f ca="1"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>15.308272988146211</v>
      </c>
      <c r="O62" s="141">
        <f ca="1"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10.233515625000001</v>
      </c>
      <c r="P62" s="141">
        <f ca="1"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9.6315441176470582</v>
      </c>
      <c r="Q62" s="142">
        <f ca="1"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>-9.8424917981211895</v>
      </c>
      <c r="R62" s="142">
        <f ca="1"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3.020994133991973</v>
      </c>
      <c r="S62" s="142">
        <f ca="1"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>3.0645161290322607</v>
      </c>
      <c r="V62" s="46"/>
      <c r="W62" s="46">
        <f t="shared" si="15"/>
        <v>19</v>
      </c>
      <c r="X62" s="46"/>
      <c r="Y62" s="148">
        <f ca="1">IF($Z$41="A",((Y61+$Z$42)+0.0001),IF($Z$41="B",0,Y61+$AE$43))</f>
        <v>4.7663541401868992</v>
      </c>
      <c r="Z62" s="107" t="s">
        <v>191</v>
      </c>
      <c r="AB62" s="42">
        <f t="shared" si="13"/>
        <v>2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/>
      </c>
      <c r="AE62" s="127" t="str">
        <f t="shared" ca="1" si="14"/>
        <v xml:space="preserve"> </v>
      </c>
      <c r="AF62" s="128" t="str">
        <f>IF(ISERROR(((VLOOKUP(AD62,'X1'!$B:$AO,6,FALSE))/(VLOOKUP(AD62,'X1'!$B:$AO,7,FALSE))-1))=TRUE," ",(((VLOOKUP(AD62,'X1'!$B:$AO,6,FALSE))/(VLOOKUP(AD62,'X1'!$B:$AO,7,FALSE))-1)))</f>
        <v xml:space="preserve"> </v>
      </c>
      <c r="AG62" s="128" t="str">
        <f>IF(ISERROR((((VLOOKUP(AD62,'X1'!$B:$G,2,FALSE))-(VLOOKUP(AD62,'X1'!$B:$G,3,FALSE)))*100)/(VLOOKUP(AD62,'X1'!$B:$G,5,FALSE)))=TRUE," ",((((VLOOKUP(AD62,'X1'!$B:$G,2,FALSE))-(VLOOKUP(AD62,'X1'!$B:$G,3,FALSE)))*100)/(VLOOKUP(AD62,'X1'!$B:$G,5,FALSE))))</f>
        <v xml:space="preserve"> </v>
      </c>
      <c r="AH62" s="128" t="str">
        <f>IF(ISERROR(((VLOOKUP(AD62,'X1'!$B:$AZ,42,FALSE))))=TRUE," ",(((VLOOKUP(AD62,'X1'!$B:$AZ,42,FALSE)))))</f>
        <v xml:space="preserve"> </v>
      </c>
      <c r="AI62" s="128" t="str">
        <f>IF(ISERROR(((VLOOKUP(AD62,'X1'!$B:$AZ,43,FALSE))))=TRUE," ",(((VLOOKUP(AD62,'X1'!$B:$AZ,43,FALSE)))))</f>
        <v xml:space="preserve"> </v>
      </c>
      <c r="AJ62" s="128" t="str">
        <f>IF(ISERROR(((VLOOKUP(AD62,'X1'!$B:$AZ,15,FALSE))))=TRUE," ",(((VLOOKUP(AD62,'X1'!$B:$AZ,15,FALSE)))))</f>
        <v xml:space="preserve"> </v>
      </c>
      <c r="AK62" s="128" t="str">
        <f>IF(ISERROR(((VLOOKUP(AD62,'X1'!$B:$AZ,14,FALSE))))=TRUE," ",(((VLOOKUP(AD62,'X1'!$B:$AZ,14,FALSE)))))</f>
        <v xml:space="preserve"> </v>
      </c>
      <c r="AL62" s="128" t="str">
        <f ca="1">IF(ISERROR(((VLOOKUP(AD62,'X2'!$B:$AO,6,FALSE))/(VLOOKUP(AD62,'X2'!$B:$AO,7,FALSE))-1))=TRUE," ",(((VLOOKUP(AD62,'X2'!$B:$AO,6,FALSE))/(VLOOKUP(AD62,'X2'!$B:$AO,7,FALSE))-1)))</f>
        <v xml:space="preserve"> </v>
      </c>
      <c r="AM62" s="128" t="str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 xml:space="preserve"> </v>
      </c>
      <c r="AN62" s="128" t="str">
        <f ca="1">IF(ISERROR(((VLOOKUP(AD62,'X2'!$B:$AZ,42,FALSE))))=TRUE," ",(((VLOOKUP(AD62,'X2'!$B:$AZ,42,FALSE)))))</f>
        <v xml:space="preserve"> </v>
      </c>
      <c r="AO62" s="128" t="str">
        <f ca="1">IF(ISERROR(((VLOOKUP(AD62,'X2'!$B:$AZ,43,FALSE))))=TRUE," ",(((VLOOKUP(AD62,'X2'!$B:$AZ,43,FALSE)))))</f>
        <v xml:space="preserve"> </v>
      </c>
      <c r="AP62" s="128" t="str">
        <f ca="1">IF(ISERROR(((VLOOKUP(AD62,'X2'!$B:$AZ,15,FALSE))))=TRUE," ",(((VLOOKUP(AD62,'X2'!$B:$AZ,15,FALSE)))))</f>
        <v xml:space="preserve"> </v>
      </c>
      <c r="AQ62" s="128" t="str">
        <f ca="1">IF(ISERROR(((VLOOKUP(AD62,'X2'!$B:$AZ,14,FALSE))))=TRUE," ",(((VLOOKUP(AD62,'X2'!$B:$AZ,14,FALSE)))))</f>
        <v xml:space="preserve"> 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2:67" ht="14.1" customHeight="1" x14ac:dyDescent="0.2">
      <c r="B63" s="138" t="str">
        <f>IF((IF($X$1=1,'X1'!B22,(IF($X$1=2,'X2'!B22,(IF($X$1=3,'X3'!B22,(IF($X$1=4,'X4'!B22,(IF($X$1=5,'X5'!B22,'X6'!B22))))))))))="","",(IF($X$1=1,'X1'!B22,(IF($X$1=2,'X2'!B22,(IF($X$1=3,'X3'!B22,(IF($X$1=4,'X4'!B22,(IF($X$1=5,'X5'!B22,'X6'!B22)))))))))))</f>
        <v>AEP UN Equity</v>
      </c>
      <c r="C63" s="138" t="str">
        <f ca="1"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American Electric Power Co Inc</v>
      </c>
      <c r="D63" s="138" t="str">
        <f ca="1"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Utilities</v>
      </c>
      <c r="E63" s="139">
        <f ca="1"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71.7</v>
      </c>
      <c r="F63" s="139">
        <f ca="1"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76</v>
      </c>
      <c r="G63" s="139">
        <f ca="1"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5.9972105997210479</v>
      </c>
      <c r="H63" s="139">
        <f ca="1"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35343.371958600001</v>
      </c>
      <c r="I63" s="140">
        <f ca="1"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14</v>
      </c>
      <c r="J63" s="140">
        <f ca="1"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0</v>
      </c>
      <c r="K63" s="140">
        <f ca="1"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21</v>
      </c>
      <c r="L63" s="141">
        <f ca="1"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17.339782345828297</v>
      </c>
      <c r="M63" s="141">
        <f ca="1"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16.35119726339795</v>
      </c>
      <c r="N63" s="142">
        <f ca="1"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0.52658382879577914</v>
      </c>
      <c r="O63" s="141">
        <f ca="1"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10.501081539369567</v>
      </c>
      <c r="P63" s="141">
        <f ca="1"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9.9657544821359245</v>
      </c>
      <c r="Q63" s="142">
        <f ca="1"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-7.4852299339397526</v>
      </c>
      <c r="R63" s="142">
        <f ca="1"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3.6903765690376562</v>
      </c>
      <c r="S63" s="142">
        <f ca="1"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>5.6363636363636207</v>
      </c>
      <c r="V63" s="46"/>
      <c r="W63" s="46">
        <f t="shared" si="15"/>
        <v>20</v>
      </c>
      <c r="X63" s="46"/>
      <c r="Y63" s="149">
        <f ca="1">IF($Z$41="A",0,IF($Z$41="B",$AE$40,Y62+$AE$43))</f>
        <v>10.0467279719626</v>
      </c>
      <c r="Z63" s="107" t="s">
        <v>191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ca="1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2:67" ht="14.1" customHeight="1" x14ac:dyDescent="0.2">
      <c r="B64" s="138" t="str">
        <f>IF((IF($X$1=1,'X1'!B23,(IF($X$1=2,'X2'!B23,(IF($X$1=3,'X3'!B23,(IF($X$1=4,'X4'!B23,(IF($X$1=5,'X5'!B23,'X6'!B23))))))))))="","",(IF($X$1=1,'X1'!B23,(IF($X$1=2,'X2'!B23,(IF($X$1=3,'X3'!B23,(IF($X$1=4,'X4'!B23,(IF($X$1=5,'X5'!B23,'X6'!B23)))))))))))</f>
        <v>AES UN Equity</v>
      </c>
      <c r="C64" s="138" t="str">
        <f ca="1"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AES Corp/VA</v>
      </c>
      <c r="D64" s="138" t="str">
        <f ca="1"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Utilities</v>
      </c>
      <c r="E64" s="139">
        <f ca="1"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15.36</v>
      </c>
      <c r="F64" s="139">
        <f ca="1"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13.5</v>
      </c>
      <c r="G64" s="139">
        <f ca="1"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-12.109375</v>
      </c>
      <c r="H64" s="139">
        <f ca="1"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10163.45803776</v>
      </c>
      <c r="I64" s="140">
        <f ca="1"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4</v>
      </c>
      <c r="J64" s="140">
        <f ca="1"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2</v>
      </c>
      <c r="K64" s="140">
        <f ca="1"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11</v>
      </c>
      <c r="L64" s="141">
        <f ca="1"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11.725190839694655</v>
      </c>
      <c r="M64" s="141">
        <f ca="1"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10.963597430406852</v>
      </c>
      <c r="N64" s="142">
        <f ca="1"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>-32.023749990220054</v>
      </c>
      <c r="O64" s="141">
        <f ca="1"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7.9300428414171087</v>
      </c>
      <c r="P64" s="141">
        <f ca="1"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7.554316780950983</v>
      </c>
      <c r="Q64" s="142">
        <f ca="1"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>-30.136140040699523</v>
      </c>
      <c r="R64" s="142">
        <f ca="1"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3.7174479166666674</v>
      </c>
      <c r="S64" s="142">
        <f ca="1"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25</v>
      </c>
      <c r="V64" s="46"/>
      <c r="W64" s="46">
        <f t="shared" si="15"/>
        <v>21</v>
      </c>
      <c r="X64" s="46"/>
      <c r="Y64" s="150">
        <f ca="1">IF($Z$41="A",0,IF($Z$41="B",Y63+$Z$42,Y63+$AE$43))</f>
        <v>15.327101803738302</v>
      </c>
      <c r="Z64" s="107" t="s">
        <v>191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ca="1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2:67" ht="14.1" customHeight="1" x14ac:dyDescent="0.2">
      <c r="B65" s="138" t="str">
        <f>IF((IF($X$1=1,'X1'!B24,(IF($X$1=2,'X2'!B24,(IF($X$1=3,'X3'!B24,(IF($X$1=4,'X4'!B24,(IF($X$1=5,'X5'!B24,'X6'!B24))))))))))="","",(IF($X$1=1,'X1'!B24,(IF($X$1=2,'X2'!B24,(IF($X$1=3,'X3'!B24,(IF($X$1=4,'X4'!B24,(IF($X$1=5,'X5'!B24,'X6'!B24)))))))))))</f>
        <v>AET UN Equity</v>
      </c>
      <c r="C65" s="138" t="str">
        <f ca="1"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Aetna Inc</v>
      </c>
      <c r="D65" s="138" t="str">
        <f ca="1"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Health Care</v>
      </c>
      <c r="E65" s="139">
        <f ca="1"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200.49</v>
      </c>
      <c r="F65" s="139">
        <f ca="1"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202</v>
      </c>
      <c r="G65" s="139">
        <f ca="1"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0.75315477081150384</v>
      </c>
      <c r="H65" s="139">
        <f ca="1"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65640.425999999992</v>
      </c>
      <c r="I65" s="140">
        <f ca="1"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7</v>
      </c>
      <c r="J65" s="140">
        <f ca="1"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1</v>
      </c>
      <c r="K65" s="140">
        <f ca="1"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18</v>
      </c>
      <c r="L65" s="141">
        <f ca="1"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16.321230869423641</v>
      </c>
      <c r="M65" s="141">
        <f ca="1"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14.612973760932945</v>
      </c>
      <c r="N65" s="142">
        <f ca="1"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>-5.378421109248932</v>
      </c>
      <c r="O65" s="141">
        <f ca="1"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9.9514048070644563</v>
      </c>
      <c r="P65" s="141">
        <f ca="1"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9.2535944197477313</v>
      </c>
      <c r="Q65" s="142">
        <f ca="1"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-12.327894597500077</v>
      </c>
      <c r="R65" s="142">
        <f ca="1"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1.0025437677689661</v>
      </c>
      <c r="S65" s="142">
        <f ca="1"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>15.469387755102041</v>
      </c>
      <c r="V65" s="46"/>
      <c r="W65" s="46">
        <f t="shared" si="15"/>
        <v>22</v>
      </c>
      <c r="X65" s="46"/>
      <c r="Y65" s="150">
        <f t="shared" ref="Y65:Y79" ca="1" si="18">IF($Z$41="A",0,IF($Z$41="B",Y64+$Z$42,Y64+$AE$43))</f>
        <v>20.607475635514003</v>
      </c>
      <c r="Z65" s="107" t="s">
        <v>191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ca="1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2:67" ht="14.1" customHeight="1" x14ac:dyDescent="0.2">
      <c r="B66" s="138" t="str">
        <f>IF((IF($X$1=1,'X1'!B25,(IF($X$1=2,'X2'!B25,(IF($X$1=3,'X3'!B25,(IF($X$1=4,'X4'!B25,(IF($X$1=5,'X5'!B25,'X6'!B25))))))))))="","",(IF($X$1=1,'X1'!B25,(IF($X$1=2,'X2'!B25,(IF($X$1=3,'X3'!B25,(IF($X$1=4,'X4'!B25,(IF($X$1=5,'X5'!B25,'X6'!B25)))))))))))</f>
        <v>AFL UN Equity</v>
      </c>
      <c r="C66" s="138" t="str">
        <f ca="1"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>Aflac Inc</v>
      </c>
      <c r="D66" s="138" t="str">
        <f ca="1"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>Financials</v>
      </c>
      <c r="E66" s="139">
        <f ca="1"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>44.18</v>
      </c>
      <c r="F66" s="139">
        <f ca="1"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>47</v>
      </c>
      <c r="G66" s="139">
        <f ca="1"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>6.3829787234042534</v>
      </c>
      <c r="H66" s="139">
        <f ca="1"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>33921.415398439996</v>
      </c>
      <c r="I66" s="140">
        <f ca="1"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>4</v>
      </c>
      <c r="J66" s="140">
        <f ca="1"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>2</v>
      </c>
      <c r="K66" s="140">
        <f ca="1"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>15</v>
      </c>
      <c r="L66" s="141">
        <f ca="1"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>10.653484446587894</v>
      </c>
      <c r="M66" s="141">
        <f ca="1"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>10.236329935125116</v>
      </c>
      <c r="N66" s="142">
        <f ca="1"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>-38.236918092207361</v>
      </c>
      <c r="O66" s="141" t="str">
        <f ca="1"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>NA</v>
      </c>
      <c r="P66" s="141" t="str">
        <f ca="1"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>NA</v>
      </c>
      <c r="Q66" s="142" t="str">
        <f ca="1"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2">
        <f ca="1"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>2.5079221367134452</v>
      </c>
      <c r="S66" s="142">
        <f ca="1"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>16.117647058823533</v>
      </c>
      <c r="V66" s="46"/>
      <c r="W66" s="46">
        <f t="shared" si="15"/>
        <v>23</v>
      </c>
      <c r="X66" s="46"/>
      <c r="Y66" s="150">
        <f t="shared" ca="1" si="18"/>
        <v>25.887849467289705</v>
      </c>
      <c r="Z66" s="107" t="s">
        <v>191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ca="1" si="14"/>
        <v xml:space="preserve"> </v>
      </c>
      <c r="AF66" s="151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1" t="str">
        <f>IF(ISERROR(((VLOOKUP(AD66,'X1'!$B:$AZ,42,FALSE))))=TRUE," ",(((VLOOKUP(AD66,'X1'!$B:$AZ,42,FALSE)))))</f>
        <v xml:space="preserve"> </v>
      </c>
      <c r="AI66" s="151" t="str">
        <f>IF(ISERROR(((VLOOKUP(AD66,'X1'!$B:$AZ,43,FALSE))))=TRUE," ",(((VLOOKUP(AD66,'X1'!$B:$AZ,43,FALSE)))))</f>
        <v xml:space="preserve"> </v>
      </c>
      <c r="AJ66" s="151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2:67" ht="14.1" customHeight="1" x14ac:dyDescent="0.2">
      <c r="B67" s="138" t="str">
        <f>IF((IF($X$1=1,'X1'!B26,(IF($X$1=2,'X2'!B26,(IF($X$1=3,'X3'!B26,(IF($X$1=4,'X4'!B26,(IF($X$1=5,'X5'!B26,'X6'!B26))))))))))="","",(IF($X$1=1,'X1'!B26,(IF($X$1=2,'X2'!B26,(IF($X$1=3,'X3'!B26,(IF($X$1=4,'X4'!B26,(IF($X$1=5,'X5'!B26,'X6'!B26)))))))))))</f>
        <v>AGN UN Equity</v>
      </c>
      <c r="C67" s="138" t="str">
        <f ca="1"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>Allergan PLC</v>
      </c>
      <c r="D67" s="138" t="str">
        <f ca="1"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>Health Care</v>
      </c>
      <c r="E67" s="139">
        <f ca="1"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>187.99</v>
      </c>
      <c r="F67" s="139">
        <f ca="1"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>213</v>
      </c>
      <c r="G67" s="139">
        <f ca="1"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>13.303899143571464</v>
      </c>
      <c r="H67" s="139">
        <f ca="1"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>63812.156891779996</v>
      </c>
      <c r="I67" s="140">
        <f ca="1"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>17</v>
      </c>
      <c r="J67" s="140">
        <f ca="1"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>0</v>
      </c>
      <c r="K67" s="140">
        <f ca="1"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>25</v>
      </c>
      <c r="L67" s="141">
        <f ca="1"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>11.252843289835988</v>
      </c>
      <c r="M67" s="141">
        <f ca="1"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>10.18639934976971</v>
      </c>
      <c r="N67" s="142">
        <f ca="1"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>-34.76216300026671</v>
      </c>
      <c r="O67" s="141">
        <f ca="1"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>11.63362229797098</v>
      </c>
      <c r="P67" s="141">
        <f ca="1"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>10.873347874720357</v>
      </c>
      <c r="Q67" s="142">
        <f ca="1"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>2.4924802171178317</v>
      </c>
      <c r="R67" s="142">
        <f ca="1"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>1.6016809404755572</v>
      </c>
      <c r="S67" s="142">
        <f ca="1"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>-3.036144578313261</v>
      </c>
      <c r="V67" s="46"/>
      <c r="W67" s="46">
        <f t="shared" si="15"/>
        <v>24</v>
      </c>
      <c r="X67" s="46"/>
      <c r="Y67" s="150">
        <f t="shared" ca="1" si="18"/>
        <v>31.168223299065406</v>
      </c>
      <c r="Z67" s="108" t="s">
        <v>191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ca="1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2:67" ht="14.1" customHeight="1" x14ac:dyDescent="0.2">
      <c r="B68" s="138" t="str">
        <f>IF((IF($X$1=1,'X1'!B27,(IF($X$1=2,'X2'!B27,(IF($X$1=3,'X3'!B27,(IF($X$1=4,'X4'!B27,(IF($X$1=5,'X5'!B27,'X6'!B27))))))))))="","",(IF($X$1=1,'X1'!B27,(IF($X$1=2,'X2'!B27,(IF($X$1=3,'X3'!B27,(IF($X$1=4,'X4'!B27,(IF($X$1=5,'X5'!B27,'X6'!B27)))))))))))</f>
        <v>AIG UN Equity</v>
      </c>
      <c r="C68" s="138" t="str">
        <f ca="1"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>American International Group I</v>
      </c>
      <c r="D68" s="138" t="str">
        <f ca="1"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>Financials</v>
      </c>
      <c r="E68" s="139">
        <f ca="1"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>49.3</v>
      </c>
      <c r="F68" s="139">
        <f ca="1"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>62</v>
      </c>
      <c r="G68" s="139">
        <f ca="1"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>25.760649087221111</v>
      </c>
      <c r="H68" s="139">
        <f ca="1"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>43800.401061700002</v>
      </c>
      <c r="I68" s="140">
        <f ca="1"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>13</v>
      </c>
      <c r="J68" s="140">
        <f ca="1"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>0</v>
      </c>
      <c r="K68" s="140">
        <f ca="1"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>19</v>
      </c>
      <c r="L68" s="141">
        <f ca="1"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>9.1026587887740025</v>
      </c>
      <c r="M68" s="141">
        <f ca="1"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>8.2262639746370763</v>
      </c>
      <c r="N68" s="142">
        <f ca="1"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>-47.227757906963319</v>
      </c>
      <c r="O68" s="141" t="str">
        <f ca="1"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>NA</v>
      </c>
      <c r="P68" s="141" t="str">
        <f ca="1"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>NA</v>
      </c>
      <c r="Q68" s="142" t="str">
        <f ca="1"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 xml:space="preserve"> </v>
      </c>
      <c r="R68" s="142">
        <f ca="1"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>2.831643002028398</v>
      </c>
      <c r="S68" s="142">
        <f ca="1"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>187.29508196721315</v>
      </c>
      <c r="V68" s="46"/>
      <c r="W68" s="46">
        <f t="shared" si="15"/>
        <v>25</v>
      </c>
      <c r="X68" s="46"/>
      <c r="Y68" s="150">
        <f t="shared" ca="1" si="18"/>
        <v>36.448597130841108</v>
      </c>
      <c r="Z68" s="108" t="s">
        <v>191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ca="1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2:67" ht="14.1" customHeight="1" x14ac:dyDescent="0.2">
      <c r="B69" s="138" t="str">
        <f>IF((IF($X$1=1,'X1'!B28,(IF($X$1=2,'X2'!B28,(IF($X$1=3,'X3'!B28,(IF($X$1=4,'X4'!B28,(IF($X$1=5,'X5'!B28,'X6'!B28))))))))))="","",(IF($X$1=1,'X1'!B28,(IF($X$1=2,'X2'!B28,(IF($X$1=3,'X3'!B28,(IF($X$1=4,'X4'!B28,(IF($X$1=5,'X5'!B28,'X6'!B28)))))))))))</f>
        <v>AIV UN Equity</v>
      </c>
      <c r="C69" s="138" t="str">
        <f ca="1"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>Apartment Investment &amp; Managem</v>
      </c>
      <c r="D69" s="138" t="str">
        <f ca="1"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>Real Estate</v>
      </c>
      <c r="E69" s="139">
        <f ca="1"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>43.06</v>
      </c>
      <c r="F69" s="139">
        <f ca="1"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>45.5</v>
      </c>
      <c r="G69" s="139">
        <f ca="1"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>5.666511843938693</v>
      </c>
      <c r="H69" s="139">
        <f ca="1"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>6775.5524896800007</v>
      </c>
      <c r="I69" s="140">
        <f ca="1"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>5</v>
      </c>
      <c r="J69" s="140">
        <f ca="1"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>1</v>
      </c>
      <c r="K69" s="140">
        <f ca="1"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>17</v>
      </c>
      <c r="L69" s="141" t="str">
        <f ca="1"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>NA</v>
      </c>
      <c r="M69" s="141" t="str">
        <f ca="1"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>NA</v>
      </c>
      <c r="N69" s="142" t="str">
        <f ca="1"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 xml:space="preserve"> </v>
      </c>
      <c r="O69" s="141">
        <f ca="1"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>19.517544787546363</v>
      </c>
      <c r="P69" s="141">
        <f ca="1"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>17.504080870917573</v>
      </c>
      <c r="Q69" s="142">
        <f ca="1"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>71.950018815136957</v>
      </c>
      <c r="R69" s="142">
        <f ca="1"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>3.6925220622387362</v>
      </c>
      <c r="S69" s="142">
        <f ca="1"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>288.91158033066364</v>
      </c>
      <c r="V69" s="46"/>
      <c r="W69" s="46">
        <f t="shared" si="15"/>
        <v>26</v>
      </c>
      <c r="X69" s="46"/>
      <c r="Y69" s="150">
        <f t="shared" ca="1" si="18"/>
        <v>41.728970962616806</v>
      </c>
      <c r="Z69" s="108" t="s">
        <v>191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ca="1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2:67" ht="14.1" customHeight="1" x14ac:dyDescent="0.2">
      <c r="B70" s="138" t="str">
        <f>IF((IF($X$1=1,'X1'!B29,(IF($X$1=2,'X2'!B29,(IF($X$1=3,'X3'!B29,(IF($X$1=4,'X4'!B29,(IF($X$1=5,'X5'!B29,'X6'!B29))))))))))="","",(IF($X$1=1,'X1'!B29,(IF($X$1=2,'X2'!B29,(IF($X$1=3,'X3'!B29,(IF($X$1=4,'X4'!B29,(IF($X$1=5,'X5'!B29,'X6'!B29)))))))))))</f>
        <v>AIZ UN Equity</v>
      </c>
      <c r="C70" s="138" t="str">
        <f ca="1"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>Assurant Inc</v>
      </c>
      <c r="D70" s="138" t="str">
        <f ca="1"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>Financials</v>
      </c>
      <c r="E70" s="139">
        <f ca="1"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>104.19</v>
      </c>
      <c r="F70" s="139">
        <f ca="1"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>129</v>
      </c>
      <c r="G70" s="139">
        <f ca="1"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>23.812266052404276</v>
      </c>
      <c r="H70" s="139">
        <f ca="1"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>6510.6374311799991</v>
      </c>
      <c r="I70" s="140">
        <f ca="1"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>4</v>
      </c>
      <c r="J70" s="140">
        <f ca="1"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>0</v>
      </c>
      <c r="K70" s="140">
        <f ca="1"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>5</v>
      </c>
      <c r="L70" s="141">
        <f ca="1"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>12.240366541353383</v>
      </c>
      <c r="M70" s="141">
        <f ca="1"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>10.490334273056785</v>
      </c>
      <c r="N70" s="142">
        <f ca="1"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>-29.037042756734245</v>
      </c>
      <c r="O70" s="141" t="str">
        <f ca="1"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>NA</v>
      </c>
      <c r="P70" s="141" t="str">
        <f ca="1"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>NA</v>
      </c>
      <c r="Q70" s="142" t="str">
        <f ca="1"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 xml:space="preserve"> </v>
      </c>
      <c r="R70" s="142">
        <f ca="1"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>2.3006046645551397</v>
      </c>
      <c r="S70" s="142">
        <f ca="1"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>212.35714285714286</v>
      </c>
      <c r="V70" s="46"/>
      <c r="W70" s="46">
        <f t="shared" si="15"/>
        <v>27</v>
      </c>
      <c r="X70" s="46"/>
      <c r="Y70" s="150">
        <f t="shared" ca="1" si="18"/>
        <v>47.009344794392504</v>
      </c>
      <c r="Z70" s="109" t="s">
        <v>191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ca="1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2:67" ht="14.1" customHeight="1" x14ac:dyDescent="0.2">
      <c r="B71" s="138" t="str">
        <f>IF((IF($X$1=1,'X1'!B30,(IF($X$1=2,'X2'!B30,(IF($X$1=3,'X3'!B30,(IF($X$1=4,'X4'!B30,(IF($X$1=5,'X5'!B30,'X6'!B30))))))))))="","",(IF($X$1=1,'X1'!B30,(IF($X$1=2,'X2'!B30,(IF($X$1=3,'X3'!B30,(IF($X$1=4,'X4'!B30,(IF($X$1=5,'X5'!B30,'X6'!B30)))))))))))</f>
        <v>AJG UN Equity</v>
      </c>
      <c r="C71" s="138" t="str">
        <f ca="1"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>Arthur J Gallagher &amp; Co</v>
      </c>
      <c r="D71" s="138" t="str">
        <f ca="1"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>Financials</v>
      </c>
      <c r="E71" s="139">
        <f ca="1"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>71.88</v>
      </c>
      <c r="F71" s="139">
        <f ca="1"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>79.5</v>
      </c>
      <c r="G71" s="139">
        <f ca="1"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>10.601001669449083</v>
      </c>
      <c r="H71" s="139">
        <f ca="1"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>13126.150559999998</v>
      </c>
      <c r="I71" s="140">
        <f ca="1"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>8</v>
      </c>
      <c r="J71" s="140">
        <f ca="1"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>1</v>
      </c>
      <c r="K71" s="140">
        <f ca="1"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>16</v>
      </c>
      <c r="L71" s="141">
        <f ca="1"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>18.388334612432846</v>
      </c>
      <c r="M71" s="141">
        <f ca="1"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>16.588968382183243</v>
      </c>
      <c r="N71" s="142">
        <f ca="1"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>6.6055169564111615</v>
      </c>
      <c r="O71" s="141">
        <f ca="1"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>11.252534735706496</v>
      </c>
      <c r="P71" s="141">
        <f ca="1"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>9.4909613075383596</v>
      </c>
      <c r="Q71" s="142">
        <f ca="1"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>-0.86490997795447555</v>
      </c>
      <c r="R71" s="142">
        <f ca="1"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>2.3344462993878685</v>
      </c>
      <c r="S71" s="142">
        <f ca="1"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>-5.1851851851851896</v>
      </c>
      <c r="V71" s="46"/>
      <c r="W71" s="46">
        <f t="shared" si="15"/>
        <v>28</v>
      </c>
      <c r="X71" s="46"/>
      <c r="Y71" s="150">
        <f t="shared" ca="1" si="18"/>
        <v>52.289718626168202</v>
      </c>
      <c r="Z71" s="152" t="s">
        <v>191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ca="1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2:67" ht="14.1" customHeight="1" x14ac:dyDescent="0.2">
      <c r="B72" s="138" t="str">
        <f>IF((IF($X$1=1,'X1'!B31,(IF($X$1=2,'X2'!B31,(IF($X$1=3,'X3'!B31,(IF($X$1=4,'X4'!B31,(IF($X$1=5,'X5'!B31,'X6'!B31))))))))))="","",(IF($X$1=1,'X1'!B31,(IF($X$1=2,'X2'!B31,(IF($X$1=3,'X3'!B31,(IF($X$1=4,'X4'!B31,(IF($X$1=5,'X5'!B31,'X6'!B31)))))))))))</f>
        <v>AKAM UW Equity</v>
      </c>
      <c r="C72" s="138" t="str">
        <f ca="1"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>Akamai Technologies Inc</v>
      </c>
      <c r="D72" s="138" t="str">
        <f ca="1"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>Information Technology</v>
      </c>
      <c r="E72" s="139">
        <f ca="1"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>65.2</v>
      </c>
      <c r="F72" s="139">
        <f ca="1"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>84</v>
      </c>
      <c r="G72" s="139">
        <f ca="1"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>28.834355828220847</v>
      </c>
      <c r="H72" s="139">
        <f ca="1"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>11051.701745599999</v>
      </c>
      <c r="I72" s="140">
        <f ca="1"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>13</v>
      </c>
      <c r="J72" s="140">
        <f ca="1"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>1</v>
      </c>
      <c r="K72" s="140">
        <f ca="1"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>23</v>
      </c>
      <c r="L72" s="141">
        <f ca="1"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>17.117353636124967</v>
      </c>
      <c r="M72" s="141">
        <f ca="1"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>14.960991280403857</v>
      </c>
      <c r="N72" s="142">
        <f ca="1"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>-0.7629362981568133</v>
      </c>
      <c r="O72" s="141">
        <f ca="1"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>8.7729080005103999</v>
      </c>
      <c r="P72" s="141">
        <f ca="1"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>7.8515355919299585</v>
      </c>
      <c r="Q72" s="142">
        <f ca="1"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>-22.710478588794402</v>
      </c>
      <c r="R72" s="142" t="str">
        <f ca="1"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 xml:space="preserve"> </v>
      </c>
      <c r="S72" s="142">
        <f ca="1"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>34.354838709677416</v>
      </c>
      <c r="V72" s="46"/>
      <c r="W72" s="46">
        <f t="shared" si="15"/>
        <v>29</v>
      </c>
      <c r="X72" s="46"/>
      <c r="Y72" s="150">
        <f t="shared" ca="1" si="18"/>
        <v>57.5700924579439</v>
      </c>
      <c r="Z72" s="110" t="s">
        <v>191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ca="1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2:67" ht="14.1" customHeight="1" x14ac:dyDescent="0.2">
      <c r="B73" s="138" t="str">
        <f>IF((IF($X$1=1,'X1'!B32,(IF($X$1=2,'X2'!B32,(IF($X$1=3,'X3'!B32,(IF($X$1=4,'X4'!B32,(IF($X$1=5,'X5'!B32,'X6'!B32))))))))))="","",(IF($X$1=1,'X1'!B32,(IF($X$1=2,'X2'!B32,(IF($X$1=3,'X3'!B32,(IF($X$1=4,'X4'!B32,(IF($X$1=5,'X5'!B32,'X6'!B32)))))))))))</f>
        <v>ALB UN Equity</v>
      </c>
      <c r="C73" s="138" t="str">
        <f ca="1"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>Albemarle Corp</v>
      </c>
      <c r="D73" s="138" t="str">
        <f ca="1"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>Materials</v>
      </c>
      <c r="E73" s="139">
        <f ca="1"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>97.14</v>
      </c>
      <c r="F73" s="139">
        <f ca="1"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>125.5</v>
      </c>
      <c r="G73" s="139">
        <f ca="1"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>29.194976322833032</v>
      </c>
      <c r="H73" s="139">
        <f ca="1"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>10534.809977820001</v>
      </c>
      <c r="I73" s="140">
        <f ca="1"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>19</v>
      </c>
      <c r="J73" s="140">
        <f ca="1"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>2</v>
      </c>
      <c r="K73" s="140">
        <f ca="1"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>25</v>
      </c>
      <c r="L73" s="141">
        <f ca="1"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>15.877737822817913</v>
      </c>
      <c r="M73" s="141">
        <f ca="1"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>14.483375577754584</v>
      </c>
      <c r="N73" s="142">
        <f ca="1"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>-7.9495514751283363</v>
      </c>
      <c r="O73" s="141">
        <f ca="1"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>10.226425584353063</v>
      </c>
      <c r="P73" s="141">
        <f ca="1"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>9.3435466624431402</v>
      </c>
      <c r="Q73" s="142">
        <f ca="1"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>-9.9049552194127362</v>
      </c>
      <c r="R73" s="142">
        <f ca="1"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>1.4607782581840643</v>
      </c>
      <c r="S73" s="142">
        <f ca="1"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>15.648148148148151</v>
      </c>
      <c r="V73" s="46"/>
      <c r="W73" s="46">
        <f t="shared" si="15"/>
        <v>30</v>
      </c>
      <c r="X73" s="46"/>
      <c r="Y73" s="150">
        <f t="shared" ca="1" si="18"/>
        <v>62.850466289719598</v>
      </c>
      <c r="Z73" s="111" t="s">
        <v>191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ca="1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2:67" ht="14.1" customHeight="1" x14ac:dyDescent="0.2">
      <c r="B74" s="138" t="str">
        <f>IF((IF($X$1=1,'X1'!B33,(IF($X$1=2,'X2'!B33,(IF($X$1=3,'X3'!B33,(IF($X$1=4,'X4'!B33,(IF($X$1=5,'X5'!B33,'X6'!B33))))))))))="","",(IF($X$1=1,'X1'!B33,(IF($X$1=2,'X2'!B33,(IF($X$1=3,'X3'!B33,(IF($X$1=4,'X4'!B33,(IF($X$1=5,'X5'!B33,'X6'!B33)))))))))))</f>
        <v>ALGN UW Equity</v>
      </c>
      <c r="C74" s="138" t="str">
        <f ca="1"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>Align Technology Inc</v>
      </c>
      <c r="D74" s="138" t="str">
        <f ca="1"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>Health Care</v>
      </c>
      <c r="E74" s="139">
        <f ca="1"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>334.94</v>
      </c>
      <c r="F74" s="139">
        <f ca="1"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>420</v>
      </c>
      <c r="G74" s="139">
        <f ca="1"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>25.395593240580403</v>
      </c>
      <c r="H74" s="139">
        <f ca="1"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>26902.408265080001</v>
      </c>
      <c r="I74" s="140">
        <f ca="1"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>13</v>
      </c>
      <c r="J74" s="140">
        <f ca="1"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>0</v>
      </c>
      <c r="K74" s="140">
        <f ca="1"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>17</v>
      </c>
      <c r="L74" s="141" t="str">
        <f ca="1"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>NA</v>
      </c>
      <c r="M74" s="141" t="str">
        <f ca="1"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>NA</v>
      </c>
      <c r="N74" s="142" t="str">
        <f ca="1"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 xml:space="preserve"> </v>
      </c>
      <c r="O74" s="141">
        <f ca="1"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>37.304779057126133</v>
      </c>
      <c r="P74" s="141">
        <f ca="1"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>29.913424735789778</v>
      </c>
      <c r="Q74" s="142">
        <f ca="1"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>228.65596214029586</v>
      </c>
      <c r="R74" s="142" t="str">
        <f ca="1"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 xml:space="preserve"> </v>
      </c>
      <c r="S74" s="142">
        <f ca="1"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>17.994860139929429</v>
      </c>
      <c r="V74" s="46"/>
      <c r="W74" s="46">
        <f t="shared" si="15"/>
        <v>31</v>
      </c>
      <c r="X74" s="46"/>
      <c r="Y74" s="150">
        <f t="shared" ca="1" si="18"/>
        <v>68.130840121495297</v>
      </c>
      <c r="Z74" s="153" t="s">
        <v>191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ca="1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2:67" ht="14.1" customHeight="1" x14ac:dyDescent="0.2">
      <c r="B75" s="138" t="str">
        <f>IF((IF($X$1=1,'X1'!B34,(IF($X$1=2,'X2'!B34,(IF($X$1=3,'X3'!B34,(IF($X$1=4,'X4'!B34,(IF($X$1=5,'X5'!B34,'X6'!B34))))))))))="","",(IF($X$1=1,'X1'!B34,(IF($X$1=2,'X2'!B34,(IF($X$1=3,'X3'!B34,(IF($X$1=4,'X4'!B34,(IF($X$1=5,'X5'!B34,'X6'!B34)))))))))))</f>
        <v>ALK UN Equity</v>
      </c>
      <c r="C75" s="138" t="str">
        <f ca="1"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>Alaska Air Group Inc</v>
      </c>
      <c r="D75" s="138" t="str">
        <f ca="1"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>Industrials</v>
      </c>
      <c r="E75" s="139">
        <f ca="1"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>63.86</v>
      </c>
      <c r="F75" s="139">
        <f ca="1"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>74.5</v>
      </c>
      <c r="G75" s="139">
        <f ca="1"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>16.661446915126831</v>
      </c>
      <c r="H75" s="139">
        <f ca="1"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>7880.1962800000001</v>
      </c>
      <c r="I75" s="140">
        <f ca="1"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>8</v>
      </c>
      <c r="J75" s="140">
        <f ca="1"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>1</v>
      </c>
      <c r="K75" s="140">
        <f ca="1"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>14</v>
      </c>
      <c r="L75" s="141">
        <f ca="1"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>11.082957306490801</v>
      </c>
      <c r="M75" s="141">
        <f ca="1"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>8.9202402570191364</v>
      </c>
      <c r="N75" s="142">
        <f ca="1"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>-35.747069108398797</v>
      </c>
      <c r="O75" s="141">
        <f ca="1"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>5.7270331202789073</v>
      </c>
      <c r="P75" s="141">
        <f ca="1"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>4.9592846463484763</v>
      </c>
      <c r="Q75" s="142">
        <f ca="1"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>-49.544706390773975</v>
      </c>
      <c r="R75" s="142">
        <f ca="1"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>2.0764171625430627</v>
      </c>
      <c r="S75" s="142">
        <f ca="1"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>-19.196428571428577</v>
      </c>
      <c r="V75" s="46"/>
      <c r="W75" s="46">
        <f t="shared" si="15"/>
        <v>32</v>
      </c>
      <c r="X75" s="46"/>
      <c r="Y75" s="150">
        <f t="shared" ca="1" si="18"/>
        <v>73.411213953271002</v>
      </c>
      <c r="Z75" s="112" t="s">
        <v>191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ca="1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2:67" ht="14.1" customHeight="1" x14ac:dyDescent="0.2">
      <c r="B76" s="138" t="str">
        <f>IF((IF($X$1=1,'X1'!B35,(IF($X$1=2,'X2'!B35,(IF($X$1=3,'X3'!B35,(IF($X$1=4,'X4'!B35,(IF($X$1=5,'X5'!B35,'X6'!B35))))))))))="","",(IF($X$1=1,'X1'!B35,(IF($X$1=2,'X2'!B35,(IF($X$1=3,'X3'!B35,(IF($X$1=4,'X4'!B35,(IF($X$1=5,'X5'!B35,'X6'!B35)))))))))))</f>
        <v>ALL UN Equity</v>
      </c>
      <c r="C76" s="138" t="str">
        <f ca="1"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>Allstate Corp/The</v>
      </c>
      <c r="D76" s="138" t="str">
        <f ca="1"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>Financials</v>
      </c>
      <c r="E76" s="139">
        <f ca="1"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>95.14</v>
      </c>
      <c r="F76" s="139">
        <f ca="1"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>106</v>
      </c>
      <c r="G76" s="139">
        <f ca="1"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>11.414757199915915</v>
      </c>
      <c r="H76" s="139">
        <f ca="1"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>32940.546254699999</v>
      </c>
      <c r="I76" s="140">
        <f ca="1"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>10</v>
      </c>
      <c r="J76" s="140">
        <f ca="1"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>3</v>
      </c>
      <c r="K76" s="140">
        <f ca="1"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>21</v>
      </c>
      <c r="L76" s="141">
        <f ca="1"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>10.413747810858142</v>
      </c>
      <c r="M76" s="141">
        <f ca="1"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>9.9362924281984331</v>
      </c>
      <c r="N76" s="142">
        <f ca="1"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>-39.626780117454672</v>
      </c>
      <c r="O76" s="141" t="str">
        <f ca="1"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>NA</v>
      </c>
      <c r="P76" s="141" t="str">
        <f ca="1"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>NA</v>
      </c>
      <c r="Q76" s="142" t="str">
        <f ca="1"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 xml:space="preserve"> </v>
      </c>
      <c r="R76" s="142">
        <f ca="1"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>2.03910027328148</v>
      </c>
      <c r="S76" s="142">
        <f ca="1"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>19.562499999999996</v>
      </c>
      <c r="V76" s="46"/>
      <c r="W76" s="46">
        <f t="shared" si="15"/>
        <v>33</v>
      </c>
      <c r="X76" s="46"/>
      <c r="Y76" s="150">
        <f t="shared" ca="1" si="18"/>
        <v>78.691587785046707</v>
      </c>
      <c r="Z76" s="154" t="s">
        <v>191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ca="1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2:67" ht="14.1" customHeight="1" x14ac:dyDescent="0.2">
      <c r="B77" s="138" t="str">
        <f>IF((IF($X$1=1,'X1'!B36,(IF($X$1=2,'X2'!B36,(IF($X$1=3,'X3'!B36,(IF($X$1=4,'X4'!B36,(IF($X$1=5,'X5'!B36,'X6'!B36))))))))))="","",(IF($X$1=1,'X1'!B36,(IF($X$1=2,'X2'!B36,(IF($X$1=3,'X3'!B36,(IF($X$1=4,'X4'!B36,(IF($X$1=5,'X5'!B36,'X6'!B36)))))))))))</f>
        <v>ALLE UN Equity</v>
      </c>
      <c r="C77" s="138" t="str">
        <f ca="1"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>Allegion PLC</v>
      </c>
      <c r="D77" s="138" t="str">
        <f ca="1"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>Industrials</v>
      </c>
      <c r="E77" s="139">
        <f ca="1"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>85.23</v>
      </c>
      <c r="F77" s="139">
        <f ca="1"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>94</v>
      </c>
      <c r="G77" s="139">
        <f ca="1"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>10.289804059603425</v>
      </c>
      <c r="H77" s="139">
        <f ca="1"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>8097.1323669900012</v>
      </c>
      <c r="I77" s="140">
        <f ca="1"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>6</v>
      </c>
      <c r="J77" s="140">
        <f ca="1"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>0</v>
      </c>
      <c r="K77" s="140">
        <f ca="1"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>12</v>
      </c>
      <c r="L77" s="141">
        <f ca="1"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>17.429447852760738</v>
      </c>
      <c r="M77" s="141">
        <f ca="1"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>16.023688663282574</v>
      </c>
      <c r="N77" s="142">
        <f ca="1"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>1.0464154460227304</v>
      </c>
      <c r="O77" s="141">
        <f ca="1"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>13.609253557943655</v>
      </c>
      <c r="P77" s="141">
        <f ca="1"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>12.681098782138024</v>
      </c>
      <c r="Q77" s="142">
        <f ca="1"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>19.897837090736182</v>
      </c>
      <c r="R77" s="142">
        <f ca="1"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>0.96914232077906848</v>
      </c>
      <c r="S77" s="142">
        <f ca="1"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>19.019607843137248</v>
      </c>
      <c r="V77" s="46"/>
      <c r="W77" s="46">
        <f t="shared" si="15"/>
        <v>34</v>
      </c>
      <c r="X77" s="46"/>
      <c r="Y77" s="150">
        <f t="shared" ca="1" si="18"/>
        <v>83.971961616822412</v>
      </c>
      <c r="Z77" s="113" t="s">
        <v>191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ca="1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2:67" ht="14.1" customHeight="1" x14ac:dyDescent="0.2">
      <c r="B78" s="138" t="str">
        <f>IF((IF($X$1=1,'X1'!B37,(IF($X$1=2,'X2'!B37,(IF($X$1=3,'X3'!B37,(IF($X$1=4,'X4'!B37,(IF($X$1=5,'X5'!B37,'X6'!B37))))))))))="","",(IF($X$1=1,'X1'!B37,(IF($X$1=2,'X2'!B37,(IF($X$1=3,'X3'!B37,(IF($X$1=4,'X4'!B37,(IF($X$1=5,'X5'!B37,'X6'!B37)))))))))))</f>
        <v>ALXN UW Equity</v>
      </c>
      <c r="C78" s="138" t="str">
        <f ca="1"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>Alexion Pharmaceuticals Inc</v>
      </c>
      <c r="D78" s="138" t="str">
        <f ca="1"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>Health Care</v>
      </c>
      <c r="E78" s="139">
        <f ca="1"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>127.7</v>
      </c>
      <c r="F78" s="139">
        <f ca="1"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>166</v>
      </c>
      <c r="G78" s="139">
        <f ca="1"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>29.992169146436964</v>
      </c>
      <c r="H78" s="139">
        <f ca="1"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>28459.1131996</v>
      </c>
      <c r="I78" s="140">
        <f ca="1"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>17</v>
      </c>
      <c r="J78" s="140">
        <f ca="1"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>0</v>
      </c>
      <c r="K78" s="140">
        <f ca="1"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>19</v>
      </c>
      <c r="L78" s="141">
        <f ca="1"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>14.74936474936475</v>
      </c>
      <c r="M78" s="141">
        <f ca="1"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>12.400466109924258</v>
      </c>
      <c r="N78" s="142">
        <f ca="1"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>-14.491242027889816</v>
      </c>
      <c r="O78" s="141">
        <f ca="1"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>11.283091413767579</v>
      </c>
      <c r="P78" s="141">
        <f ca="1"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>9.49674106378008</v>
      </c>
      <c r="Q78" s="142">
        <f ca="1"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>-0.59570494091087944</v>
      </c>
      <c r="R78" s="142">
        <f ca="1"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>0</v>
      </c>
      <c r="S78" s="142">
        <f ca="1"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>21.388888888888893</v>
      </c>
      <c r="V78" s="46"/>
      <c r="W78" s="46">
        <f t="shared" si="15"/>
        <v>35</v>
      </c>
      <c r="X78" s="46"/>
      <c r="Y78" s="150">
        <f t="shared" ca="1" si="18"/>
        <v>89.252335448598117</v>
      </c>
      <c r="Z78" s="114" t="s">
        <v>191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ca="1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2:67" ht="14.1" customHeight="1" x14ac:dyDescent="0.2">
      <c r="B79" s="138" t="str">
        <f>IF((IF($X$1=1,'X1'!B38,(IF($X$1=2,'X2'!B38,(IF($X$1=3,'X3'!B38,(IF($X$1=4,'X4'!B38,(IF($X$1=5,'X5'!B38,'X6'!B38))))))))))="","",(IF($X$1=1,'X1'!B38,(IF($X$1=2,'X2'!B38,(IF($X$1=3,'X3'!B38,(IF($X$1=4,'X4'!B38,(IF($X$1=5,'X5'!B38,'X6'!B38)))))))))))</f>
        <v>AMAT UW Equity</v>
      </c>
      <c r="C79" s="138" t="str">
        <f ca="1"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>Applied Materials Inc</v>
      </c>
      <c r="D79" s="138" t="str">
        <f ca="1"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>Information Technology</v>
      </c>
      <c r="E79" s="139">
        <f ca="1"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>34.76</v>
      </c>
      <c r="F79" s="139">
        <f ca="1"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>60</v>
      </c>
      <c r="G79" s="139">
        <f ca="1"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>72.612197928653629</v>
      </c>
      <c r="H79" s="139">
        <f ca="1"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>34168.750509959995</v>
      </c>
      <c r="I79" s="140">
        <f ca="1"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>20</v>
      </c>
      <c r="J79" s="140">
        <f ca="1"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>0</v>
      </c>
      <c r="K79" s="140">
        <f ca="1"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>27</v>
      </c>
      <c r="L79" s="141">
        <f ca="1"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>8.2447817836812138</v>
      </c>
      <c r="M79" s="141">
        <f ca="1"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>7.0736670736670737</v>
      </c>
      <c r="N79" s="142">
        <f ca="1"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>-52.201260050604958</v>
      </c>
      <c r="O79" s="141">
        <f ca="1"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>6.8975192426648375</v>
      </c>
      <c r="P79" s="141">
        <f ca="1"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>6.6745808259365127</v>
      </c>
      <c r="Q79" s="142">
        <f ca="1"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>-39.232696711383383</v>
      </c>
      <c r="R79" s="142">
        <f ca="1"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>2.2986191024165712</v>
      </c>
      <c r="S79" s="142">
        <f ca="1"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>3.8709677419354751</v>
      </c>
      <c r="V79" s="46"/>
      <c r="W79" s="46">
        <f t="shared" si="15"/>
        <v>36</v>
      </c>
      <c r="X79" s="46"/>
      <c r="Y79" s="150">
        <f t="shared" ca="1" si="18"/>
        <v>94.532709280373822</v>
      </c>
      <c r="Z79" s="115" t="s">
        <v>191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ca="1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2:67" ht="14.1" customHeight="1" x14ac:dyDescent="0.2">
      <c r="B80" s="138" t="str">
        <f>IF((IF($X$1=1,'X1'!B39,(IF($X$1=2,'X2'!B39,(IF($X$1=3,'X3'!B39,(IF($X$1=4,'X4'!B39,(IF($X$1=5,'X5'!B39,'X6'!B39))))))))))="","",(IF($X$1=1,'X1'!B39,(IF($X$1=2,'X2'!B39,(IF($X$1=3,'X3'!B39,(IF($X$1=4,'X4'!B39,(IF($X$1=5,'X5'!B39,'X6'!B39)))))))))))</f>
        <v>AMD UR Equity</v>
      </c>
      <c r="C80" s="138" t="str">
        <f ca="1"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>Advanced Micro Devices Inc</v>
      </c>
      <c r="D80" s="138" t="str">
        <f ca="1"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>Information Technology</v>
      </c>
      <c r="E80" s="139">
        <f ca="1"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>28.18</v>
      </c>
      <c r="F80" s="139">
        <f ca="1"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>25</v>
      </c>
      <c r="G80" s="139">
        <f ca="1"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>-11.284599006387507</v>
      </c>
      <c r="H80" s="139">
        <f ca="1"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>27471.904485619998</v>
      </c>
      <c r="I80" s="140">
        <f ca="1"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>14</v>
      </c>
      <c r="J80" s="140">
        <f ca="1"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>6</v>
      </c>
      <c r="K80" s="140">
        <f ca="1"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>35</v>
      </c>
      <c r="L80" s="141" t="str">
        <f ca="1"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>NA</v>
      </c>
      <c r="M80" s="141">
        <f ca="1"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>29.446185997910135</v>
      </c>
      <c r="N80" s="142" t="str">
        <f ca="1"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 xml:space="preserve"> </v>
      </c>
      <c r="O80" s="141">
        <f ca="1"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>26.05785420560748</v>
      </c>
      <c r="P80" s="141">
        <f ca="1"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>22.588640180567158</v>
      </c>
      <c r="Q80" s="142">
        <f ca="1"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>129.57029532706835</v>
      </c>
      <c r="R80" s="142">
        <f ca="1"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>0</v>
      </c>
      <c r="S80" s="142">
        <f ca="1"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>22.999999999999993</v>
      </c>
      <c r="V80" s="46"/>
      <c r="W80" s="46">
        <f t="shared" si="15"/>
        <v>37</v>
      </c>
      <c r="X80" s="46"/>
      <c r="Y80" s="149">
        <f ca="1">IF($Z$41="A",0,IF($Z$41="B",((Y79+$Z$42)+0.00001),Y79+$AE$43))</f>
        <v>99.813083112149528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ca="1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2:67" ht="14.1" customHeight="1" x14ac:dyDescent="0.2">
      <c r="B81" s="138" t="str">
        <f>IF((IF($X$1=1,'X1'!B40,(IF($X$1=2,'X2'!B40,(IF($X$1=3,'X3'!B40,(IF($X$1=4,'X4'!B40,(IF($X$1=5,'X5'!B40,'X6'!B40))))))))))="","",(IF($X$1=1,'X1'!B40,(IF($X$1=2,'X2'!B40,(IF($X$1=3,'X3'!B40,(IF($X$1=4,'X4'!B40,(IF($X$1=5,'X5'!B40,'X6'!B40)))))))))))</f>
        <v>AME UN Equity</v>
      </c>
      <c r="C81" s="138" t="str">
        <f ca="1"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>AMETEK Inc</v>
      </c>
      <c r="D81" s="138" t="str">
        <f ca="1"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>Industrials</v>
      </c>
      <c r="E81" s="139">
        <f ca="1"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>73.459999999999994</v>
      </c>
      <c r="F81" s="139">
        <f ca="1"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>86</v>
      </c>
      <c r="G81" s="139">
        <f ca="1"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>17.070514565750084</v>
      </c>
      <c r="H81" s="139">
        <f ca="1"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>17035.16559398</v>
      </c>
      <c r="I81" s="140">
        <f ca="1"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>13</v>
      </c>
      <c r="J81" s="140">
        <f ca="1"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>0</v>
      </c>
      <c r="K81" s="140">
        <f ca="1"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>16</v>
      </c>
      <c r="L81" s="141">
        <f ca="1"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>20.910902362653001</v>
      </c>
      <c r="M81" s="141">
        <f ca="1"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>19.265670076055596</v>
      </c>
      <c r="N81" s="142">
        <f ca="1"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>21.229986476775807</v>
      </c>
      <c r="O81" s="141">
        <f ca="1"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>13.936165611415717</v>
      </c>
      <c r="P81" s="141">
        <f ca="1"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>13.115040845070423</v>
      </c>
      <c r="Q81" s="142">
        <f ca="1"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>22.777939806385341</v>
      </c>
      <c r="R81" s="142">
        <f ca="1"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>0.78954533079226785</v>
      </c>
      <c r="S81" s="142">
        <f ca="1"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>18.296470317721319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2:67" ht="14.1" customHeight="1" x14ac:dyDescent="0.2">
      <c r="B82" s="138" t="str">
        <f>IF((IF($X$1=1,'X1'!B41,(IF($X$1=2,'X2'!B41,(IF($X$1=3,'X3'!B41,(IF($X$1=4,'X4'!B41,(IF($X$1=5,'X5'!B41,'X6'!B41))))))))))="","",(IF($X$1=1,'X1'!B41,(IF($X$1=2,'X2'!B41,(IF($X$1=3,'X3'!B41,(IF($X$1=4,'X4'!B41,(IF($X$1=5,'X5'!B41,'X6'!B41)))))))))))</f>
        <v>AMG UN Equity</v>
      </c>
      <c r="C82" s="138" t="str">
        <f ca="1"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>Affiliated Managers Group Inc</v>
      </c>
      <c r="D82" s="138" t="str">
        <f ca="1"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>Financials</v>
      </c>
      <c r="E82" s="139">
        <f ca="1"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>125.94</v>
      </c>
      <c r="F82" s="139">
        <f ca="1"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>182</v>
      </c>
      <c r="G82" s="139">
        <f ca="1"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>44.513260282674281</v>
      </c>
      <c r="H82" s="139">
        <f ca="1"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>6729.2195311199994</v>
      </c>
      <c r="I82" s="140">
        <f ca="1"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>8</v>
      </c>
      <c r="J82" s="140">
        <f ca="1"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>0</v>
      </c>
      <c r="K82" s="140">
        <f ca="1"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>10</v>
      </c>
      <c r="L82" s="141">
        <f ca="1"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>7.3468673433671681</v>
      </c>
      <c r="M82" s="141">
        <f ca="1"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>8.0943505366668802</v>
      </c>
      <c r="N82" s="142">
        <f ca="1"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>-57.406877367769994</v>
      </c>
      <c r="O82" s="141">
        <f ca="1"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>8.7360080270843454</v>
      </c>
      <c r="P82" s="141">
        <f ca="1"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>7.8621780604133553</v>
      </c>
      <c r="Q82" s="142">
        <f ca="1"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>-23.035568204007518</v>
      </c>
      <c r="R82" s="142">
        <f ca="1"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>1.2887089090042878</v>
      </c>
      <c r="S82" s="142">
        <f ca="1"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>0.35190615835777156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2:67" ht="14.1" customHeight="1" x14ac:dyDescent="0.2">
      <c r="B83" s="138" t="str">
        <f>IF((IF($X$1=1,'X1'!B42,(IF($X$1=2,'X2'!B42,(IF($X$1=3,'X3'!B42,(IF($X$1=4,'X4'!B42,(IF($X$1=5,'X5'!B42,'X6'!B42))))))))))="","",(IF($X$1=1,'X1'!B42,(IF($X$1=2,'X2'!B42,(IF($X$1=3,'X3'!B42,(IF($X$1=4,'X4'!B42,(IF($X$1=5,'X5'!B42,'X6'!B42)))))))))))</f>
        <v>AMGN UW Equity</v>
      </c>
      <c r="C83" s="138" t="str">
        <f ca="1"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>Amgen Inc</v>
      </c>
      <c r="D83" s="138" t="str">
        <f ca="1"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>Health Care</v>
      </c>
      <c r="E83" s="139">
        <f ca="1"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>202.34</v>
      </c>
      <c r="F83" s="139">
        <f ca="1"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>205.5</v>
      </c>
      <c r="G83" s="139">
        <f ca="1"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>1.5617277849164779</v>
      </c>
      <c r="H83" s="139">
        <f ca="1"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>130969.03003677999</v>
      </c>
      <c r="I83" s="140">
        <f ca="1"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>11</v>
      </c>
      <c r="J83" s="140">
        <f ca="1"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>0</v>
      </c>
      <c r="K83" s="140">
        <f ca="1"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>27</v>
      </c>
      <c r="L83" s="141">
        <f ca="1"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>13.910353361748934</v>
      </c>
      <c r="M83" s="141">
        <f ca="1"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>13.285620485883125</v>
      </c>
      <c r="N83" s="142">
        <f ca="1"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>-19.355371629307061</v>
      </c>
      <c r="O83" s="141">
        <f ca="1"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>10.507775710611236</v>
      </c>
      <c r="P83" s="141">
        <f ca="1"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>10.487008292743079</v>
      </c>
      <c r="Q83" s="142">
        <f ca="1"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>-7.4262541312203894</v>
      </c>
      <c r="R83" s="142">
        <f ca="1"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>2.7448848472867451</v>
      </c>
      <c r="S83" s="142">
        <f ca="1"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>5.3822629969419005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2:67" ht="14.1" customHeight="1" x14ac:dyDescent="0.2">
      <c r="B84" s="138" t="str">
        <f>IF((IF($X$1=1,'X1'!B43,(IF($X$1=2,'X2'!B43,(IF($X$1=3,'X3'!B43,(IF($X$1=4,'X4'!B43,(IF($X$1=5,'X5'!B43,'X6'!B43))))))))))="","",(IF($X$1=1,'X1'!B43,(IF($X$1=2,'X2'!B43,(IF($X$1=3,'X3'!B43,(IF($X$1=4,'X4'!B43,(IF($X$1=5,'X5'!B43,'X6'!B43)))))))))))</f>
        <v>AMP UN Equity</v>
      </c>
      <c r="C84" s="138" t="str">
        <f ca="1"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>Ameriprise Financial Inc</v>
      </c>
      <c r="D84" s="138" t="str">
        <f ca="1"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>Financials</v>
      </c>
      <c r="E84" s="139">
        <f ca="1"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>137.01</v>
      </c>
      <c r="F84" s="139">
        <f ca="1"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>165</v>
      </c>
      <c r="G84" s="139">
        <f ca="1"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>20.429165754324519</v>
      </c>
      <c r="H84" s="139">
        <f ca="1"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>19436.76636252</v>
      </c>
      <c r="I84" s="140">
        <f ca="1"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>5</v>
      </c>
      <c r="J84" s="140">
        <f ca="1"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>0</v>
      </c>
      <c r="K84" s="140">
        <f ca="1"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>12</v>
      </c>
      <c r="L84" s="141">
        <f ca="1"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>8.3537589171391975</v>
      </c>
      <c r="M84" s="141">
        <f ca="1"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>7.7573321254671042</v>
      </c>
      <c r="N84" s="142">
        <f ca="1"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>-51.569470174383049</v>
      </c>
      <c r="O84" s="141">
        <f ca="1"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>6.3829666483570859</v>
      </c>
      <c r="P84" s="141">
        <f ca="1"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>6.0216547249647387</v>
      </c>
      <c r="Q84" s="142">
        <f ca="1"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>-43.765916910731953</v>
      </c>
      <c r="R84" s="142">
        <f ca="1"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>2.8216918473104156</v>
      </c>
      <c r="S84" s="142">
        <f ca="1"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>4.3909348441926417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2:67" ht="14.1" customHeight="1" x14ac:dyDescent="0.2">
      <c r="B85" s="138" t="str">
        <f>IF((IF($X$1=1,'X1'!B44,(IF($X$1=2,'X2'!B44,(IF($X$1=3,'X3'!B44,(IF($X$1=4,'X4'!B44,(IF($X$1=5,'X5'!B44,'X6'!B44))))))))))="","",(IF($X$1=1,'X1'!B44,(IF($X$1=2,'X2'!B44,(IF($X$1=3,'X3'!B44,(IF($X$1=4,'X4'!B44,(IF($X$1=5,'X5'!B44,'X6'!B44)))))))))))</f>
        <v>AMT UN Equity</v>
      </c>
      <c r="C85" s="138" t="str">
        <f ca="1"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>American Tower Corp</v>
      </c>
      <c r="D85" s="138" t="str">
        <f ca="1"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>Real Estate</v>
      </c>
      <c r="E85" s="139">
        <f ca="1"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>145.69</v>
      </c>
      <c r="F85" s="139">
        <f ca="1"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>163</v>
      </c>
      <c r="G85" s="139">
        <f ca="1"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>11.881391996705325</v>
      </c>
      <c r="H85" s="139">
        <f ca="1"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>64225.259600019999</v>
      </c>
      <c r="I85" s="140">
        <f ca="1"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>18</v>
      </c>
      <c r="J85" s="140">
        <f ca="1"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>0</v>
      </c>
      <c r="K85" s="140">
        <f ca="1"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>24</v>
      </c>
      <c r="L85" s="141">
        <f ca="1"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>39.503796095444685</v>
      </c>
      <c r="M85" s="141">
        <f ca="1"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>33.984138091905763</v>
      </c>
      <c r="N85" s="142">
        <f ca="1"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>129.02142544481157</v>
      </c>
      <c r="O85" s="141">
        <f ca="1"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>18.884373868274437</v>
      </c>
      <c r="P85" s="141">
        <f ca="1"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>17.830717133536996</v>
      </c>
      <c r="Q85" s="142">
        <f ca="1"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>66.371768442606765</v>
      </c>
      <c r="R85" s="142">
        <f ca="1"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>2.5471892374219234</v>
      </c>
      <c r="S85" s="142">
        <f ca="1"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>12.728018036482899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2:67" ht="14.1" customHeight="1" x14ac:dyDescent="0.2">
      <c r="B86" s="138" t="str">
        <f>IF((IF($X$1=1,'X1'!B45,(IF($X$1=2,'X2'!B45,(IF($X$1=3,'X3'!B45,(IF($X$1=4,'X4'!B45,(IF($X$1=5,'X5'!B45,'X6'!B45))))))))))="","",(IF($X$1=1,'X1'!B45,(IF($X$1=2,'X2'!B45,(IF($X$1=3,'X3'!B45,(IF($X$1=4,'X4'!B45,(IF($X$1=5,'X5'!B45,'X6'!B45)))))))))))</f>
        <v>AMZN UW Equity</v>
      </c>
      <c r="C86" s="138" t="str">
        <f ca="1"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>Amazon.com Inc</v>
      </c>
      <c r="D86" s="138" t="str">
        <f ca="1"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>Consumer Discretionary</v>
      </c>
      <c r="E86" s="139">
        <f ca="1"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>1819.96</v>
      </c>
      <c r="F86" s="139">
        <f ca="1"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>2150</v>
      </c>
      <c r="G86" s="139">
        <f ca="1"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>18.134464493725133</v>
      </c>
      <c r="H86" s="139">
        <f ca="1"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>887669.45433244004</v>
      </c>
      <c r="I86" s="140">
        <f ca="1"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>47</v>
      </c>
      <c r="J86" s="140">
        <f ca="1"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>1</v>
      </c>
      <c r="K86" s="140">
        <f ca="1"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>50</v>
      </c>
      <c r="L86" s="141" t="str">
        <f ca="1"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>NA</v>
      </c>
      <c r="M86" s="141">
        <f ca="1"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>37.495570480860351</v>
      </c>
      <c r="N86" s="142" t="str">
        <f ca="1"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1">
        <f ca="1"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>21.756928931548885</v>
      </c>
      <c r="P86" s="141">
        <f ca="1"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>17.182711676559776</v>
      </c>
      <c r="Q86" s="142">
        <f ca="1"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>91.679044667879012</v>
      </c>
      <c r="R86" s="142">
        <f ca="1"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>0</v>
      </c>
      <c r="S86" s="142">
        <f ca="1"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>188.92257882159467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2:67" ht="14.1" customHeight="1" x14ac:dyDescent="0.2">
      <c r="B87" s="138" t="str">
        <f>IF((IF($X$1=1,'X1'!B46,(IF($X$1=2,'X2'!B46,(IF($X$1=3,'X3'!B46,(IF($X$1=4,'X4'!B46,(IF($X$1=5,'X5'!B46,'X6'!B46))))))))))="","",(IF($X$1=1,'X1'!B46,(IF($X$1=2,'X2'!B46,(IF($X$1=3,'X3'!B46,(IF($X$1=4,'X4'!B46,(IF($X$1=5,'X5'!B46,'X6'!B46)))))))))))</f>
        <v>ANDV UN Equity</v>
      </c>
      <c r="C87" s="138" t="str">
        <f ca="1"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>Andeavor</v>
      </c>
      <c r="D87" s="138" t="str">
        <f ca="1"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>Energy</v>
      </c>
      <c r="E87" s="139">
        <f ca="1"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>153.5</v>
      </c>
      <c r="F87" s="139">
        <f ca="1"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>158</v>
      </c>
      <c r="G87" s="139">
        <f ca="1"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>2.931596091205213</v>
      </c>
      <c r="H87" s="139">
        <f ca="1"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>23197.839004500001</v>
      </c>
      <c r="I87" s="140">
        <f ca="1"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>1</v>
      </c>
      <c r="J87" s="140">
        <f ca="1"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>0</v>
      </c>
      <c r="K87" s="140">
        <f ca="1"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>5</v>
      </c>
      <c r="L87" s="141">
        <f ca="1"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>12.302636851807325</v>
      </c>
      <c r="M87" s="141">
        <f ca="1"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>9.5525546082519135</v>
      </c>
      <c r="N87" s="142">
        <f ca="1"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>-28.676033520340958</v>
      </c>
      <c r="O87" s="141">
        <f ca="1"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>8.0974197921864555</v>
      </c>
      <c r="P87" s="141">
        <f ca="1"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>7.0224171176588497</v>
      </c>
      <c r="Q87" s="142">
        <f ca="1"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>-28.661545251893227</v>
      </c>
      <c r="R87" s="142">
        <f ca="1"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>1.6788273615635179</v>
      </c>
      <c r="S87" s="142">
        <f ca="1"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>-10.04074234872342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2:67" ht="14.1" customHeight="1" x14ac:dyDescent="0.2">
      <c r="B88" s="138" t="str">
        <f>IF((IF($X$1=1,'X1'!B47,(IF($X$1=2,'X2'!B47,(IF($X$1=3,'X3'!B47,(IF($X$1=4,'X4'!B47,(IF($X$1=5,'X5'!B47,'X6'!B47))))))))))="","",(IF($X$1=1,'X1'!B47,(IF($X$1=2,'X2'!B47,(IF($X$1=3,'X3'!B47,(IF($X$1=4,'X4'!B47,(IF($X$1=5,'X5'!B47,'X6'!B47)))))))))))</f>
        <v>ANSS UW Equity</v>
      </c>
      <c r="C88" s="138" t="str">
        <f ca="1"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>ANSYS Inc</v>
      </c>
      <c r="D88" s="138" t="str">
        <f ca="1"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>Information Technology</v>
      </c>
      <c r="E88" s="139">
        <f ca="1"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>159</v>
      </c>
      <c r="F88" s="139">
        <f ca="1"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>185</v>
      </c>
      <c r="G88" s="139">
        <f ca="1"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>16.35220125786163</v>
      </c>
      <c r="H88" s="139">
        <f ca="1"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>13403.352426000001</v>
      </c>
      <c r="I88" s="140">
        <f ca="1"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>5</v>
      </c>
      <c r="J88" s="140">
        <f ca="1"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>3</v>
      </c>
      <c r="K88" s="140">
        <f ca="1"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>17</v>
      </c>
      <c r="L88" s="141">
        <f ca="1"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>29.244068420084606</v>
      </c>
      <c r="M88" s="141">
        <f ca="1"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>26.372532758334717</v>
      </c>
      <c r="N88" s="142">
        <f ca="1"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>69.541130153456024</v>
      </c>
      <c r="O88" s="141">
        <f ca="1"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>20.129052442157754</v>
      </c>
      <c r="P88" s="141">
        <f ca="1"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>18.816182535134519</v>
      </c>
      <c r="Q88" s="142">
        <f ca="1"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>77.337415327382786</v>
      </c>
      <c r="R88" s="142">
        <f ca="1"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>0</v>
      </c>
      <c r="S88" s="142">
        <f ca="1"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>-0.66666666666667784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2:67" ht="14.1" customHeight="1" x14ac:dyDescent="0.2">
      <c r="B89" s="138" t="str">
        <f>IF((IF($X$1=1,'X1'!B48,(IF($X$1=2,'X2'!B48,(IF($X$1=3,'X3'!B48,(IF($X$1=4,'X4'!B48,(IF($X$1=5,'X5'!B48,'X6'!B48))))))))))="","",(IF($X$1=1,'X1'!B48,(IF($X$1=2,'X2'!B48,(IF($X$1=3,'X3'!B48,(IF($X$1=4,'X4'!B48,(IF($X$1=5,'X5'!B48,'X6'!B48)))))))))))</f>
        <v>ANTM UN Equity</v>
      </c>
      <c r="C89" s="138" t="str">
        <f ca="1"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>Anthem Inc</v>
      </c>
      <c r="D89" s="138" t="str">
        <f ca="1"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>Health Care</v>
      </c>
      <c r="E89" s="139">
        <f ca="1"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>278.42</v>
      </c>
      <c r="F89" s="139">
        <f ca="1"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>302</v>
      </c>
      <c r="G89" s="139">
        <f ca="1"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>8.469219165289843</v>
      </c>
      <c r="H89" s="139">
        <f ca="1"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>72376.303028760012</v>
      </c>
      <c r="I89" s="140">
        <f ca="1"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>15</v>
      </c>
      <c r="J89" s="140">
        <f ca="1"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>0</v>
      </c>
      <c r="K89" s="140">
        <f ca="1"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>22</v>
      </c>
      <c r="L89" s="141">
        <f ca="1"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>16.234402332361515</v>
      </c>
      <c r="M89" s="141">
        <f ca="1"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>14.09364717792964</v>
      </c>
      <c r="N89" s="142">
        <f ca="1"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>-5.8818055252480956</v>
      </c>
      <c r="O89" s="141">
        <f ca="1"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>9.9360386472860558</v>
      </c>
      <c r="P89" s="141" t="str">
        <f ca="1"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>NA</v>
      </c>
      <c r="Q89" s="142">
        <f ca="1"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>-12.463270818831884</v>
      </c>
      <c r="R89" s="142">
        <f ca="1"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>1.1015731628474967</v>
      </c>
      <c r="S89" s="142">
        <f ca="1"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>39.622641509433976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2:67" ht="14.1" customHeight="1" x14ac:dyDescent="0.2">
      <c r="B90" s="138" t="str">
        <f>IF((IF($X$1=1,'X1'!B49,(IF($X$1=2,'X2'!B49,(IF($X$1=3,'X3'!B49,(IF($X$1=4,'X4'!B49,(IF($X$1=5,'X5'!B49,'X6'!B49))))))))))="","",(IF($X$1=1,'X1'!B49,(IF($X$1=2,'X2'!B49,(IF($X$1=3,'X3'!B49,(IF($X$1=4,'X4'!B49,(IF($X$1=5,'X5'!B49,'X6'!B49)))))))))))</f>
        <v>AON UN Equity</v>
      </c>
      <c r="C90" s="138" t="str">
        <f ca="1"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>Aon PLC</v>
      </c>
      <c r="D90" s="138" t="str">
        <f ca="1"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>Financials</v>
      </c>
      <c r="E90" s="139">
        <f ca="1"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>149.85</v>
      </c>
      <c r="F90" s="139">
        <f ca="1"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>153</v>
      </c>
      <c r="G90" s="139">
        <f ca="1"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>2.1021021021021102</v>
      </c>
      <c r="H90" s="139">
        <f ca="1"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>36361.903148549995</v>
      </c>
      <c r="I90" s="140">
        <f ca="1"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>7</v>
      </c>
      <c r="J90" s="140">
        <f ca="1"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>0</v>
      </c>
      <c r="K90" s="140">
        <f ca="1"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>20</v>
      </c>
      <c r="L90" s="141">
        <f ca="1"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>16.348461706305912</v>
      </c>
      <c r="M90" s="141">
        <f ca="1"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>14.861648318952692</v>
      </c>
      <c r="N90" s="142">
        <f ca="1"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>-5.2205515955504271</v>
      </c>
      <c r="O90" s="141">
        <f ca="1"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>13.321282969328458</v>
      </c>
      <c r="P90" s="141">
        <f ca="1"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>12.408668429557808</v>
      </c>
      <c r="Q90" s="142">
        <f ca="1"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>17.360809576794757</v>
      </c>
      <c r="R90" s="142">
        <f ca="1"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>1.1411411411411412</v>
      </c>
      <c r="S90" s="142">
        <f ca="1"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>-2.3199999999999932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2:67" ht="14.1" customHeight="1" x14ac:dyDescent="0.2">
      <c r="B91" s="138" t="str">
        <f>IF((IF($X$1=1,'X1'!B50,(IF($X$1=2,'X2'!B50,(IF($X$1=3,'X3'!B50,(IF($X$1=4,'X4'!B50,(IF($X$1=5,'X5'!B50,'X6'!B50))))))))))="","",(IF($X$1=1,'X1'!B50,(IF($X$1=2,'X2'!B50,(IF($X$1=3,'X3'!B50,(IF($X$1=4,'X4'!B50,(IF($X$1=5,'X5'!B50,'X6'!B50)))))))))))</f>
        <v>AOS UN Equity</v>
      </c>
      <c r="C91" s="138" t="str">
        <f ca="1"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>AO Smith Corp</v>
      </c>
      <c r="D91" s="138" t="str">
        <f ca="1"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>Industrials</v>
      </c>
      <c r="E91" s="139">
        <f ca="1"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>48.64</v>
      </c>
      <c r="F91" s="139">
        <f ca="1"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>70.5</v>
      </c>
      <c r="G91" s="139">
        <f ca="1"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>44.942434210526308</v>
      </c>
      <c r="H91" s="139">
        <f ca="1"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>8298.3045862399995</v>
      </c>
      <c r="I91" s="140">
        <f ca="1"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>8</v>
      </c>
      <c r="J91" s="140">
        <f ca="1"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>1</v>
      </c>
      <c r="K91" s="140">
        <f ca="1"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>13</v>
      </c>
      <c r="L91" s="141">
        <f ca="1"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>16.697562650188807</v>
      </c>
      <c r="M91" s="141">
        <f ca="1"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>15.604748155277511</v>
      </c>
      <c r="N91" s="142">
        <f ca="1"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>-3.1966550667454463</v>
      </c>
      <c r="O91" s="141">
        <f ca="1"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>10.987609694943586</v>
      </c>
      <c r="P91" s="141">
        <f ca="1"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>10.194513731825525</v>
      </c>
      <c r="Q91" s="142">
        <f ca="1"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>-3.1989056848760744</v>
      </c>
      <c r="R91" s="142">
        <f ca="1"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>1.747532894736842</v>
      </c>
      <c r="S91" s="142">
        <f ca="1"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>17.592592592592588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2:67" ht="14.1" customHeight="1" x14ac:dyDescent="0.2">
      <c r="B92" s="138" t="str">
        <f>IF((IF($X$1=1,'X1'!B51,(IF($X$1=2,'X2'!B51,(IF($X$1=3,'X3'!B51,(IF($X$1=4,'X4'!B51,(IF($X$1=5,'X5'!B51,'X6'!B51))))))))))="","",(IF($X$1=1,'X1'!B51,(IF($X$1=2,'X2'!B51,(IF($X$1=3,'X3'!B51,(IF($X$1=4,'X4'!B51,(IF($X$1=5,'X5'!B51,'X6'!B51)))))))))))</f>
        <v>APA UN Equity</v>
      </c>
      <c r="C92" s="138" t="str">
        <f ca="1"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>Apache Corp</v>
      </c>
      <c r="D92" s="138" t="str">
        <f ca="1"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>Energy</v>
      </c>
      <c r="E92" s="139">
        <f ca="1"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>44.51</v>
      </c>
      <c r="F92" s="139">
        <f ca="1"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>49.5</v>
      </c>
      <c r="G92" s="139">
        <f ca="1"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>11.210963828353183</v>
      </c>
      <c r="H92" s="139">
        <f ca="1"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>17024.449768029997</v>
      </c>
      <c r="I92" s="140">
        <f ca="1"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>8</v>
      </c>
      <c r="J92" s="140">
        <f ca="1"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>9</v>
      </c>
      <c r="K92" s="140">
        <f ca="1"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>29</v>
      </c>
      <c r="L92" s="141">
        <f ca="1"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>21.39903846153846</v>
      </c>
      <c r="M92" s="141">
        <f ca="1"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>22.990702479338843</v>
      </c>
      <c r="N92" s="142">
        <f ca="1"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>24.059932867439482</v>
      </c>
      <c r="O92" s="141">
        <f ca="1"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>4.9048258649596095</v>
      </c>
      <c r="P92" s="141">
        <f ca="1"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>4.7776024478474906</v>
      </c>
      <c r="Q92" s="142">
        <f ca="1"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>-56.788371234945643</v>
      </c>
      <c r="R92" s="142">
        <f ca="1"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>2.2444394518085824</v>
      </c>
      <c r="S92" s="142">
        <f ca="1"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>1125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2:67" ht="14.1" customHeight="1" x14ac:dyDescent="0.2">
      <c r="B93" s="138" t="str">
        <f>IF((IF($X$1=1,'X1'!B52,(IF($X$1=2,'X2'!B52,(IF($X$1=3,'X3'!B52,(IF($X$1=4,'X4'!B52,(IF($X$1=5,'X5'!B52,'X6'!B52))))))))))="","",(IF($X$1=1,'X1'!B52,(IF($X$1=2,'X2'!B52,(IF($X$1=3,'X3'!B52,(IF($X$1=4,'X4'!B52,(IF($X$1=5,'X5'!B52,'X6'!B52)))))))))))</f>
        <v>APC UN Equity</v>
      </c>
      <c r="C93" s="138" t="str">
        <f ca="1"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>Anadarko Petroleum Corp</v>
      </c>
      <c r="D93" s="138" t="str">
        <f ca="1"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>Energy</v>
      </c>
      <c r="E93" s="139">
        <f ca="1"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>68.28</v>
      </c>
      <c r="F93" s="139">
        <f ca="1"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>85</v>
      </c>
      <c r="G93" s="139">
        <f ca="1"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>24.487404803749268</v>
      </c>
      <c r="H93" s="139">
        <f ca="1"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>34964.485301640001</v>
      </c>
      <c r="I93" s="140">
        <f ca="1"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>28</v>
      </c>
      <c r="J93" s="140">
        <f ca="1"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>0</v>
      </c>
      <c r="K93" s="140">
        <f ca="1"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>35</v>
      </c>
      <c r="L93" s="141">
        <f ca="1"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>15.16659262549978</v>
      </c>
      <c r="M93" s="141">
        <f ca="1"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>14.163036714374613</v>
      </c>
      <c r="N93" s="142">
        <f ca="1"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>-12.072382769481116</v>
      </c>
      <c r="O93" s="141">
        <f ca="1"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>5.5311224007865798</v>
      </c>
      <c r="P93" s="141">
        <f ca="1"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>5.2894794866125459</v>
      </c>
      <c r="Q93" s="142">
        <f ca="1"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>-51.270684338793728</v>
      </c>
      <c r="R93" s="142">
        <f ca="1"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>1.4689513766842415</v>
      </c>
      <c r="S93" s="142">
        <f ca="1"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>212.20779220779221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2:67" ht="14.1" customHeight="1" x14ac:dyDescent="0.2">
      <c r="B94" s="138" t="str">
        <f>IF((IF($X$1=1,'X1'!B53,(IF($X$1=2,'X2'!B53,(IF($X$1=3,'X3'!B53,(IF($X$1=4,'X4'!B53,(IF($X$1=5,'X5'!B53,'X6'!B53))))))))))="","",(IF($X$1=1,'X1'!B53,(IF($X$1=2,'X2'!B53,(IF($X$1=3,'X3'!B53,(IF($X$1=4,'X4'!B53,(IF($X$1=5,'X5'!B53,'X6'!B53)))))))))))</f>
        <v>APD UN Equity</v>
      </c>
      <c r="C94" s="138" t="str">
        <f ca="1"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>Air Products &amp; Chemicals Inc</v>
      </c>
      <c r="D94" s="138" t="str">
        <f ca="1"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>Materials</v>
      </c>
      <c r="E94" s="139">
        <f ca="1"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>159.69</v>
      </c>
      <c r="F94" s="139">
        <f ca="1"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>192</v>
      </c>
      <c r="G94" s="139">
        <f ca="1"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>20.232951343227512</v>
      </c>
      <c r="H94" s="139">
        <f ca="1"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>35015.624886239995</v>
      </c>
      <c r="I94" s="140">
        <f ca="1"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>19</v>
      </c>
      <c r="J94" s="140">
        <f ca="1"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>0</v>
      </c>
      <c r="K94" s="140">
        <f ca="1"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>24</v>
      </c>
      <c r="L94" s="141">
        <f ca="1"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>19.483894582723281</v>
      </c>
      <c r="M94" s="141">
        <f ca="1"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>17.523318336442447</v>
      </c>
      <c r="N94" s="142">
        <f ca="1"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>12.956975065651545</v>
      </c>
      <c r="O94" s="141">
        <f ca="1"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>10.469366493482992</v>
      </c>
      <c r="P94" s="141">
        <f ca="1"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>9.6718007263793204</v>
      </c>
      <c r="Q94" s="142">
        <f ca="1"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>-7.764640218188168</v>
      </c>
      <c r="R94" s="142">
        <f ca="1"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>2.8430083286367336</v>
      </c>
      <c r="S94" s="142">
        <f ca="1"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>13.238636363636369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2:67" ht="14.1" customHeight="1" x14ac:dyDescent="0.2">
      <c r="B95" s="138" t="str">
        <f>IF((IF($X$1=1,'X1'!B54,(IF($X$1=2,'X2'!B54,(IF($X$1=3,'X3'!B54,(IF($X$1=4,'X4'!B54,(IF($X$1=5,'X5'!B54,'X6'!B54))))))))))="","",(IF($X$1=1,'X1'!B54,(IF($X$1=2,'X2'!B54,(IF($X$1=3,'X3'!B54,(IF($X$1=4,'X4'!B54,(IF($X$1=5,'X5'!B54,'X6'!B54)))))))))))</f>
        <v>APH UN Equity</v>
      </c>
      <c r="C95" s="138" t="str">
        <f ca="1"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>Amphenol Corp</v>
      </c>
      <c r="D95" s="138" t="str">
        <f ca="1"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>Information Technology</v>
      </c>
      <c r="E95" s="139">
        <f ca="1"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>86.31</v>
      </c>
      <c r="F95" s="139">
        <f ca="1"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>101.5</v>
      </c>
      <c r="G95" s="139">
        <f ca="1"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>17.599351175993515</v>
      </c>
      <c r="H95" s="139">
        <f ca="1"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>25923.429626220001</v>
      </c>
      <c r="I95" s="140">
        <f ca="1"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>10</v>
      </c>
      <c r="J95" s="140">
        <f ca="1"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>0</v>
      </c>
      <c r="K95" s="140">
        <f ca="1"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>14</v>
      </c>
      <c r="L95" s="141">
        <f ca="1"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>21.54518222666001</v>
      </c>
      <c r="M95" s="141">
        <f ca="1"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>20.433238636363637</v>
      </c>
      <c r="N95" s="142">
        <f ca="1"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>24.907194566723835</v>
      </c>
      <c r="O95" s="141">
        <f ca="1"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>14.113348035756584</v>
      </c>
      <c r="P95" s="141">
        <f ca="1"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>13.131264920878627</v>
      </c>
      <c r="Q95" s="142">
        <f ca="1"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>24.338921043050089</v>
      </c>
      <c r="R95" s="142">
        <f ca="1"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>1.0879388251651025</v>
      </c>
      <c r="S95" s="142">
        <f ca="1"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>6.0227272727272778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2:67" ht="14.1" customHeight="1" x14ac:dyDescent="0.2">
      <c r="B96" s="138" t="str">
        <f>IF((IF($X$1=1,'X1'!B55,(IF($X$1=2,'X2'!B55,(IF($X$1=3,'X3'!B55,(IF($X$1=4,'X4'!B55,(IF($X$1=5,'X5'!B55,'X6'!B55))))))))))="","",(IF($X$1=1,'X1'!B55,(IF($X$1=2,'X2'!B55,(IF($X$1=3,'X3'!B55,(IF($X$1=4,'X4'!B55,(IF($X$1=5,'X5'!B55,'X6'!B55)))))))))))</f>
        <v>ARE UN Equity</v>
      </c>
      <c r="C96" s="138" t="str">
        <f ca="1"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>Alexandria Real Estate Equitie</v>
      </c>
      <c r="D96" s="138" t="str">
        <f ca="1"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>Real Estate</v>
      </c>
      <c r="E96" s="139">
        <f ca="1"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>123.45</v>
      </c>
      <c r="F96" s="139">
        <f ca="1"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>138</v>
      </c>
      <c r="G96" s="139">
        <f ca="1"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>11.786148238153093</v>
      </c>
      <c r="H96" s="139">
        <f ca="1"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>13055.74744995</v>
      </c>
      <c r="I96" s="140">
        <f ca="1"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>8</v>
      </c>
      <c r="J96" s="140">
        <f ca="1"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>0</v>
      </c>
      <c r="K96" s="140">
        <f ca="1"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>12</v>
      </c>
      <c r="L96" s="141" t="str">
        <f ca="1"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>NA</v>
      </c>
      <c r="M96" s="141" t="str">
        <f ca="1"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>NA</v>
      </c>
      <c r="N96" s="142" t="str">
        <f ca="1"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 xml:space="preserve"> </v>
      </c>
      <c r="O96" s="141">
        <f ca="1"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>19.571428425251156</v>
      </c>
      <c r="P96" s="141">
        <f ca="1"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>18.355933781190021</v>
      </c>
      <c r="Q96" s="142">
        <f ca="1"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>72.424734903560093</v>
      </c>
      <c r="R96" s="142">
        <f ca="1"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>3.1340623734305391</v>
      </c>
      <c r="S96" s="142">
        <f ca="1"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>-3.2727272727272751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2:67" ht="14.1" customHeight="1" x14ac:dyDescent="0.2">
      <c r="B97" s="138" t="str">
        <f>IF((IF($X$1=1,'X1'!B56,(IF($X$1=2,'X2'!B56,(IF($X$1=3,'X3'!B56,(IF($X$1=4,'X4'!B56,(IF($X$1=5,'X5'!B56,'X6'!B56))))))))))="","",(IF($X$1=1,'X1'!B56,(IF($X$1=2,'X2'!B56,(IF($X$1=3,'X3'!B56,(IF($X$1=4,'X4'!B56,(IF($X$1=5,'X5'!B56,'X6'!B56)))))))))))</f>
        <v>ARNC UN Equity</v>
      </c>
      <c r="C97" s="138" t="str">
        <f ca="1"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>Arconic Inc</v>
      </c>
      <c r="D97" s="138" t="str">
        <f ca="1"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>Industrials</v>
      </c>
      <c r="E97" s="139">
        <f ca="1"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>22.19</v>
      </c>
      <c r="F97" s="139">
        <f ca="1"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>24.5</v>
      </c>
      <c r="G97" s="139">
        <f ca="1"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>10.410094637223978</v>
      </c>
      <c r="H97" s="139">
        <f ca="1"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>10716.765192420002</v>
      </c>
      <c r="I97" s="140">
        <f ca="1"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>5</v>
      </c>
      <c r="J97" s="140">
        <f ca="1"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>0</v>
      </c>
      <c r="K97" s="140">
        <f ca="1"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>13</v>
      </c>
      <c r="L97" s="141">
        <f ca="1"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>13.894802755165937</v>
      </c>
      <c r="M97" s="141">
        <f ca="1"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>11.678947368421053</v>
      </c>
      <c r="N97" s="142">
        <f ca="1"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>-19.445525549643339</v>
      </c>
      <c r="O97" s="141">
        <f ca="1"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>7.384020472983531</v>
      </c>
      <c r="P97" s="141">
        <f ca="1"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>6.7334289625050374</v>
      </c>
      <c r="Q97" s="142">
        <f ca="1"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>-34.946609674438868</v>
      </c>
      <c r="R97" s="142">
        <f ca="1"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>1.2032447048219919</v>
      </c>
      <c r="S97" s="142">
        <f ca="1"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>19.999999999999996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2:67" ht="14.1" customHeight="1" x14ac:dyDescent="0.2">
      <c r="B98" s="138" t="str">
        <f>IF((IF($X$1=1,'X1'!B57,(IF($X$1=2,'X2'!B57,(IF($X$1=3,'X3'!B57,(IF($X$1=4,'X4'!B57,(IF($X$1=5,'X5'!B57,'X6'!B57))))))))))="","",(IF($X$1=1,'X1'!B57,(IF($X$1=2,'X2'!B57,(IF($X$1=3,'X3'!B57,(IF($X$1=4,'X4'!B57,(IF($X$1=5,'X5'!B57,'X6'!B57)))))))))))</f>
        <v>ATVI UW Equity</v>
      </c>
      <c r="C98" s="138" t="str">
        <f ca="1"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>Activision Blizzard Inc</v>
      </c>
      <c r="D98" s="138" t="str">
        <f ca="1"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>Communication Services</v>
      </c>
      <c r="E98" s="139">
        <f ca="1"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>78.73</v>
      </c>
      <c r="F98" s="139">
        <f ca="1"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>84.5</v>
      </c>
      <c r="G98" s="139">
        <f ca="1"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>7.3288454210593157</v>
      </c>
      <c r="H98" s="139">
        <f ca="1"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>60024.428054510005</v>
      </c>
      <c r="I98" s="140">
        <f ca="1"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>21</v>
      </c>
      <c r="J98" s="140">
        <f ca="1"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>1</v>
      </c>
      <c r="K98" s="140">
        <f ca="1"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>31</v>
      </c>
      <c r="L98" s="141">
        <f ca="1"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>26.060906984442241</v>
      </c>
      <c r="M98" s="141">
        <f ca="1"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>24.135499693439609</v>
      </c>
      <c r="N98" s="142">
        <f ca="1"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>51.086899384078578</v>
      </c>
      <c r="O98" s="141">
        <f ca="1"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>18.780402886109172</v>
      </c>
      <c r="P98" s="141">
        <f ca="1"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>16.741319092122829</v>
      </c>
      <c r="Q98" s="142">
        <f ca="1"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>65.455781696622566</v>
      </c>
      <c r="R98" s="142">
        <f ca="1"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>0.38358948304331258</v>
      </c>
      <c r="S98" s="142">
        <f ca="1"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>-18.333333333333332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2:67" ht="14.1" customHeight="1" x14ac:dyDescent="0.2">
      <c r="B99" s="138" t="str">
        <f>IF((IF($X$1=1,'X1'!B58,(IF($X$1=2,'X2'!B58,(IF($X$1=3,'X3'!B58,(IF($X$1=4,'X4'!B58,(IF($X$1=5,'X5'!B58,'X6'!B58))))))))))="","",(IF($X$1=1,'X1'!B58,(IF($X$1=2,'X2'!B58,(IF($X$1=3,'X3'!B58,(IF($X$1=4,'X4'!B58,(IF($X$1=5,'X5'!B58,'X6'!B58)))))))))))</f>
        <v>AVB UN Equity</v>
      </c>
      <c r="C99" s="138" t="str">
        <f ca="1"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>AvalonBay Communities Inc</v>
      </c>
      <c r="D99" s="138" t="str">
        <f ca="1"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>Real Estate</v>
      </c>
      <c r="E99" s="139">
        <f ca="1"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>176.14</v>
      </c>
      <c r="F99" s="139">
        <f ca="1"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>190</v>
      </c>
      <c r="G99" s="139">
        <f ca="1"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>7.8687407743840199</v>
      </c>
      <c r="H99" s="139">
        <f ca="1"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>24345.846749919998</v>
      </c>
      <c r="I99" s="140">
        <f ca="1"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>8</v>
      </c>
      <c r="J99" s="140">
        <f ca="1"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>0</v>
      </c>
      <c r="K99" s="140">
        <f ca="1"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>24</v>
      </c>
      <c r="L99" s="141">
        <f ca="1"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>37.058699768567216</v>
      </c>
      <c r="M99" s="141">
        <f ca="1"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>35.206875874475308</v>
      </c>
      <c r="N99" s="142">
        <f ca="1"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>114.84609290769563</v>
      </c>
      <c r="O99" s="141">
        <f ca="1"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>20.911979559595505</v>
      </c>
      <c r="P99" s="141">
        <f ca="1"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>19.66480781114819</v>
      </c>
      <c r="Q99" s="142">
        <f ca="1"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>84.235021252704016</v>
      </c>
      <c r="R99" s="142">
        <f ca="1"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>3.4796184852957883</v>
      </c>
      <c r="S99" s="142">
        <f ca="1"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>-24.355644040774397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2:67" ht="14.1" customHeight="1" x14ac:dyDescent="0.2">
      <c r="B100" s="138" t="str">
        <f>IF((IF($X$1=1,'X1'!B59,(IF($X$1=2,'X2'!B59,(IF($X$1=3,'X3'!B59,(IF($X$1=4,'X4'!B59,(IF($X$1=5,'X5'!B59,'X6'!B59))))))))))="","",(IF($X$1=1,'X1'!B59,(IF($X$1=2,'X2'!B59,(IF($X$1=3,'X3'!B59,(IF($X$1=4,'X4'!B59,(IF($X$1=5,'X5'!B59,'X6'!B59)))))))))))</f>
        <v>AVGO UW Equity</v>
      </c>
      <c r="C100" s="138" t="str">
        <f ca="1"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>Broadcom Inc</v>
      </c>
      <c r="D100" s="138" t="str">
        <f ca="1"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>Information Technology</v>
      </c>
      <c r="E100" s="139">
        <f ca="1"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>238.32</v>
      </c>
      <c r="F100" s="139">
        <f ca="1"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>294</v>
      </c>
      <c r="G100" s="139">
        <f ca="1"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>23.363544813695867</v>
      </c>
      <c r="H100" s="139">
        <f ca="1"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>98532.63065159999</v>
      </c>
      <c r="I100" s="140">
        <f ca="1"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>25</v>
      </c>
      <c r="J100" s="140">
        <f ca="1"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>0</v>
      </c>
      <c r="K100" s="140">
        <f ca="1"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>33</v>
      </c>
      <c r="L100" s="141">
        <f ca="1"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>11.090325282702777</v>
      </c>
      <c r="M100" s="141">
        <f ca="1"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>10.246356249193861</v>
      </c>
      <c r="N100" s="142">
        <f ca="1"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>-35.704353608079963</v>
      </c>
      <c r="O100" s="141">
        <f ca="1"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>9.2759523119352671</v>
      </c>
      <c r="P100" s="141">
        <f ca="1"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>9.2596941837873601</v>
      </c>
      <c r="Q100" s="142">
        <f ca="1"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>-18.278646626531092</v>
      </c>
      <c r="R100" s="142">
        <f ca="1"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>3.4252265861027196</v>
      </c>
      <c r="S100" s="142">
        <f ca="1"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>21.132897603485855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2:67" ht="14.1" customHeight="1" x14ac:dyDescent="0.2">
      <c r="B101" s="138" t="str">
        <f>IF((IF($X$1=1,'X1'!B60,(IF($X$1=2,'X2'!B60,(IF($X$1=3,'X3'!B60,(IF($X$1=4,'X4'!B60,(IF($X$1=5,'X5'!B60,'X6'!B60))))))))))="","",(IF($X$1=1,'X1'!B60,(IF($X$1=2,'X2'!B60,(IF($X$1=3,'X3'!B60,(IF($X$1=4,'X4'!B60,(IF($X$1=5,'X5'!B60,'X6'!B60)))))))))))</f>
        <v>AVY UN Equity</v>
      </c>
      <c r="C101" s="138" t="str">
        <f ca="1"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>Avery Dennison Corp</v>
      </c>
      <c r="D101" s="138" t="str">
        <f ca="1"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>Materials</v>
      </c>
      <c r="E101" s="139">
        <f ca="1"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>100.33</v>
      </c>
      <c r="F101" s="139">
        <f ca="1"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>125</v>
      </c>
      <c r="G101" s="139">
        <f ca="1"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>24.58885677265026</v>
      </c>
      <c r="H101" s="139">
        <f ca="1"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>8770.6521538599991</v>
      </c>
      <c r="I101" s="140">
        <f ca="1"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>7</v>
      </c>
      <c r="J101" s="140">
        <f ca="1"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>0</v>
      </c>
      <c r="K101" s="140">
        <f ca="1"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>12</v>
      </c>
      <c r="L101" s="141">
        <f ca="1"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>15.080414850443407</v>
      </c>
      <c r="M101" s="141">
        <f ca="1"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>13.717528028438611</v>
      </c>
      <c r="N101" s="142">
        <f ca="1"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>-12.571994422938104</v>
      </c>
      <c r="O101" s="141">
        <f ca="1"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>10.013011523597337</v>
      </c>
      <c r="P101" s="141">
        <f ca="1"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>9.4101674333026679</v>
      </c>
      <c r="Q101" s="142">
        <f ca="1"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>-11.785138006838791</v>
      </c>
      <c r="R101" s="142">
        <f ca="1"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>2.0153493471543906</v>
      </c>
      <c r="S101" s="142">
        <f ca="1"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>16.269841269841276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2:67" ht="14.1" customHeight="1" x14ac:dyDescent="0.2">
      <c r="B102" s="138" t="str">
        <f>IF((IF($X$1=1,'X1'!B61,(IF($X$1=2,'X2'!B61,(IF($X$1=3,'X3'!B61,(IF($X$1=4,'X4'!B61,(IF($X$1=5,'X5'!B61,'X6'!B61))))))))))="","",(IF($X$1=1,'X1'!B61,(IF($X$1=2,'X2'!B61,(IF($X$1=3,'X3'!B61,(IF($X$1=4,'X4'!B61,(IF($X$1=5,'X5'!B61,'X6'!B61)))))))))))</f>
        <v>AWK UN Equity</v>
      </c>
      <c r="C102" s="138" t="str">
        <f ca="1"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>American Water Works Co Inc</v>
      </c>
      <c r="D102" s="138" t="str">
        <f ca="1"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>Utilities</v>
      </c>
      <c r="E102" s="139">
        <f ca="1"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>90.05</v>
      </c>
      <c r="F102" s="139">
        <f ca="1"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>93.5</v>
      </c>
      <c r="G102" s="139">
        <f ca="1"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>3.8312048861743442</v>
      </c>
      <c r="H102" s="139">
        <f ca="1"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>16253.322429899999</v>
      </c>
      <c r="I102" s="140">
        <f ca="1"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>7</v>
      </c>
      <c r="J102" s="140">
        <f ca="1"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>1</v>
      </c>
      <c r="K102" s="140">
        <f ca="1"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>16</v>
      </c>
      <c r="L102" s="141">
        <f ca="1"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>25.195858981533295</v>
      </c>
      <c r="M102" s="141">
        <f ca="1"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>23.238709677419354</v>
      </c>
      <c r="N102" s="142">
        <f ca="1"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>46.071823713230863</v>
      </c>
      <c r="O102" s="141">
        <f ca="1"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>13.19640882446795</v>
      </c>
      <c r="P102" s="141">
        <f ca="1"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>12.25706460077471</v>
      </c>
      <c r="Q102" s="142">
        <f ca="1"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>16.260665486335736</v>
      </c>
      <c r="R102" s="142">
        <f ca="1"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>2.1843420322043312</v>
      </c>
      <c r="S102" s="142">
        <f ca="1"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>7.5925925925925783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2:67" ht="14.1" customHeight="1" x14ac:dyDescent="0.2">
      <c r="B103" s="138" t="str">
        <f>IF((IF($X$1=1,'X1'!B62,(IF($X$1=2,'X2'!B62,(IF($X$1=3,'X3'!B62,(IF($X$1=4,'X4'!B62,(IF($X$1=5,'X5'!B62,'X6'!B62))))))))))="","",(IF($X$1=1,'X1'!B62,(IF($X$1=2,'X2'!B62,(IF($X$1=3,'X3'!B62,(IF($X$1=4,'X4'!B62,(IF($X$1=5,'X5'!B62,'X6'!B62)))))))))))</f>
        <v>AXP UN Equity</v>
      </c>
      <c r="C103" s="138" t="str">
        <f ca="1"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>American Express Co</v>
      </c>
      <c r="D103" s="138" t="str">
        <f ca="1"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>Financials</v>
      </c>
      <c r="E103" s="139">
        <f ca="1"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>104.27</v>
      </c>
      <c r="F103" s="139">
        <f ca="1"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>113</v>
      </c>
      <c r="G103" s="139">
        <f ca="1"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>8.3724944854704155</v>
      </c>
      <c r="H103" s="139">
        <f ca="1"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>89782.126647500001</v>
      </c>
      <c r="I103" s="140">
        <f ca="1"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>15</v>
      </c>
      <c r="J103" s="140">
        <f ca="1"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>2</v>
      </c>
      <c r="K103" s="140">
        <f ca="1"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>33</v>
      </c>
      <c r="L103" s="141">
        <f ca="1"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>12.973746422794573</v>
      </c>
      <c r="M103" s="141">
        <f ca="1"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>11.735509285312324</v>
      </c>
      <c r="N103" s="142">
        <f ca="1"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>-24.785306912553541</v>
      </c>
      <c r="O103" s="141" t="str">
        <f ca="1"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>NA</v>
      </c>
      <c r="P103" s="141" t="str">
        <f ca="1"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>NA</v>
      </c>
      <c r="Q103" s="142" t="str">
        <f ca="1"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 xml:space="preserve"> </v>
      </c>
      <c r="R103" s="142">
        <f ca="1"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>1.5450273328857773</v>
      </c>
      <c r="S103" s="142">
        <f ca="1"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>17.666666666666675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2:67" ht="14.1" customHeight="1" x14ac:dyDescent="0.2">
      <c r="B104" s="138" t="str">
        <f>IF((IF($X$1=1,'X1'!B63,(IF($X$1=2,'X2'!B63,(IF($X$1=3,'X3'!B63,(IF($X$1=4,'X4'!B63,(IF($X$1=5,'X5'!B63,'X6'!B63))))))))))="","",(IF($X$1=1,'X1'!B63,(IF($X$1=2,'X2'!B63,(IF($X$1=3,'X3'!B63,(IF($X$1=4,'X4'!B63,(IF($X$1=5,'X5'!B63,'X6'!B63)))))))))))</f>
        <v>AYI UN Equity</v>
      </c>
      <c r="C104" s="138" t="str">
        <f ca="1"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>Acuity Brands Inc</v>
      </c>
      <c r="D104" s="138" t="str">
        <f ca="1"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>Industrials</v>
      </c>
      <c r="E104" s="139">
        <f ca="1"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>126.74</v>
      </c>
      <c r="F104" s="139">
        <f ca="1"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>165.5</v>
      </c>
      <c r="G104" s="139">
        <f ca="1"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>30.582294461101476</v>
      </c>
      <c r="H104" s="139">
        <f ca="1"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>5092.5428550200004</v>
      </c>
      <c r="I104" s="140">
        <f ca="1"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>6</v>
      </c>
      <c r="J104" s="140">
        <f ca="1"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>2</v>
      </c>
      <c r="K104" s="140">
        <f ca="1"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>13</v>
      </c>
      <c r="L104" s="141">
        <f ca="1"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>13.308831250656306</v>
      </c>
      <c r="M104" s="141">
        <f ca="1"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>11.725414006846146</v>
      </c>
      <c r="N104" s="142">
        <f ca="1"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>-22.842668166231306</v>
      </c>
      <c r="O104" s="141">
        <f ca="1"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>8.7312569645825864</v>
      </c>
      <c r="P104" s="141">
        <f ca="1"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>8.0957245266423907</v>
      </c>
      <c r="Q104" s="142">
        <f ca="1"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>-23.077425174003587</v>
      </c>
      <c r="R104" s="142">
        <f ca="1"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>0.4110777970648572</v>
      </c>
      <c r="S104" s="142">
        <f ca="1"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>11.907216494845377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2:67" ht="14.1" customHeight="1" x14ac:dyDescent="0.2">
      <c r="B105" s="138" t="str">
        <f>IF((IF($X$1=1,'X1'!B64,(IF($X$1=2,'X2'!B64,(IF($X$1=3,'X3'!B64,(IF($X$1=4,'X4'!B64,(IF($X$1=5,'X5'!B64,'X6'!B64))))))))))="","",(IF($X$1=1,'X1'!B64,(IF($X$1=2,'X2'!B64,(IF($X$1=3,'X3'!B64,(IF($X$1=4,'X4'!B64,(IF($X$1=5,'X5'!B64,'X6'!B64)))))))))))</f>
        <v>AZO UN Equity</v>
      </c>
      <c r="C105" s="138" t="str">
        <f ca="1"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>AutoZone Inc</v>
      </c>
      <c r="D105" s="138" t="str">
        <f ca="1"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>Consumer Discretionary</v>
      </c>
      <c r="E105" s="139">
        <f ca="1"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>773.51</v>
      </c>
      <c r="F105" s="139">
        <f ca="1"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>805</v>
      </c>
      <c r="G105" s="139">
        <f ca="1"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>4.0710527336427438</v>
      </c>
      <c r="H105" s="139">
        <f ca="1"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>20448.587711</v>
      </c>
      <c r="I105" s="140">
        <f ca="1"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>12</v>
      </c>
      <c r="J105" s="140">
        <f ca="1"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>1</v>
      </c>
      <c r="K105" s="140">
        <f ca="1"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>25</v>
      </c>
      <c r="L105" s="141">
        <f ca="1"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>13.433424219794723</v>
      </c>
      <c r="M105" s="141">
        <f ca="1"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>12.607533453946832</v>
      </c>
      <c r="N105" s="142">
        <f ca="1"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>-22.120346207006435</v>
      </c>
      <c r="O105" s="141">
        <f ca="1"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>10.074495563163961</v>
      </c>
      <c r="P105" s="141">
        <f ca="1"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>9.9909587114090979</v>
      </c>
      <c r="Q105" s="142">
        <f ca="1"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>-11.243462203073895</v>
      </c>
      <c r="R105" s="142">
        <f ca="1"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>0</v>
      </c>
      <c r="S105" s="142">
        <f ca="1"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>22.30128790295085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2:67" ht="14.1" customHeight="1" x14ac:dyDescent="0.2">
      <c r="B106" s="138" t="str">
        <f>IF((IF($X$1=1,'X1'!B65,(IF($X$1=2,'X2'!B65,(IF($X$1=3,'X3'!B65,(IF($X$1=4,'X4'!B65,(IF($X$1=5,'X5'!B65,'X6'!B65))))))))))="","",(IF($X$1=1,'X1'!B65,(IF($X$1=2,'X2'!B65,(IF($X$1=3,'X3'!B65,(IF($X$1=4,'X4'!B65,(IF($X$1=5,'X5'!B65,'X6'!B65)))))))))))</f>
        <v>BA UN Equity</v>
      </c>
      <c r="C106" s="138" t="str">
        <f ca="1"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>Boeing Co/The</v>
      </c>
      <c r="D106" s="138" t="str">
        <f ca="1"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>Industrials</v>
      </c>
      <c r="E106" s="139">
        <f ca="1"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>368.25</v>
      </c>
      <c r="F106" s="139">
        <f ca="1"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>416</v>
      </c>
      <c r="G106" s="139">
        <f ca="1"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>12.966734555329262</v>
      </c>
      <c r="H106" s="139">
        <f ca="1"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>211562.68663050001</v>
      </c>
      <c r="I106" s="140">
        <f ca="1"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>20</v>
      </c>
      <c r="J106" s="140">
        <f ca="1"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>0</v>
      </c>
      <c r="K106" s="140">
        <f ca="1"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>29</v>
      </c>
      <c r="L106" s="141">
        <f ca="1"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>20.81919945725916</v>
      </c>
      <c r="M106" s="141">
        <f ca="1"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>17.844163395842418</v>
      </c>
      <c r="N106" s="142">
        <f ca="1"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>20.698343136475405</v>
      </c>
      <c r="O106" s="141">
        <f ca="1"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>13.742555254044138</v>
      </c>
      <c r="P106" s="141">
        <f ca="1"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>12.5819269995737</v>
      </c>
      <c r="Q106" s="142">
        <f ca="1"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>21.072228101596991</v>
      </c>
      <c r="R106" s="142">
        <f ca="1"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>2.080380176510523</v>
      </c>
      <c r="S106" s="142">
        <f ca="1"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>28.970588235294109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2:67" ht="14.1" customHeight="1" x14ac:dyDescent="0.2">
      <c r="B107" s="138" t="str">
        <f>IF((IF($X$1=1,'X1'!B66,(IF($X$1=2,'X2'!B66,(IF($X$1=3,'X3'!B66,(IF($X$1=4,'X4'!B66,(IF($X$1=5,'X5'!B66,'X6'!B66))))))))))="","",(IF($X$1=1,'X1'!B66,(IF($X$1=2,'X2'!B66,(IF($X$1=3,'X3'!B66,(IF($X$1=4,'X4'!B66,(IF($X$1=5,'X5'!B66,'X6'!B66)))))))))))</f>
        <v>BAC UN Equity</v>
      </c>
      <c r="C107" s="138" t="str">
        <f ca="1"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>Bank of America Corp</v>
      </c>
      <c r="D107" s="138" t="str">
        <f ca="1"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>Financials</v>
      </c>
      <c r="E107" s="139">
        <f ca="1"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>28.53</v>
      </c>
      <c r="F107" s="139">
        <f ca="1"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>35</v>
      </c>
      <c r="G107" s="139">
        <f ca="1"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>22.67788293024886</v>
      </c>
      <c r="H107" s="139">
        <f ca="1"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>281255.94784773001</v>
      </c>
      <c r="I107" s="140">
        <f ca="1"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>23</v>
      </c>
      <c r="J107" s="140">
        <f ca="1"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>0</v>
      </c>
      <c r="K107" s="140">
        <f ca="1"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>34</v>
      </c>
      <c r="L107" s="141">
        <f ca="1"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>9.8993754337265791</v>
      </c>
      <c r="M107" s="141">
        <f ca="1"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>8.764976958525347</v>
      </c>
      <c r="N107" s="142">
        <f ca="1"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>-42.608830114257159</v>
      </c>
      <c r="O107" s="141" t="str">
        <f ca="1"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>NA</v>
      </c>
      <c r="P107" s="141" t="str">
        <f ca="1"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>NA</v>
      </c>
      <c r="Q107" s="142" t="str">
        <f ca="1"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 xml:space="preserve"> </v>
      </c>
      <c r="R107" s="142">
        <f ca="1"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>2.4044865054328777</v>
      </c>
      <c r="S107" s="142">
        <f ca="1"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>37.19236765033385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2:67" ht="14.1" customHeight="1" x14ac:dyDescent="0.2">
      <c r="B108" s="138" t="str">
        <f>IF((IF($X$1=1,'X1'!B67,(IF($X$1=2,'X2'!B67,(IF($X$1=3,'X3'!B67,(IF($X$1=4,'X4'!B67,(IF($X$1=5,'X5'!B67,'X6'!B67))))))))))="","",(IF($X$1=1,'X1'!B67,(IF($X$1=2,'X2'!B67,(IF($X$1=3,'X3'!B67,(IF($X$1=4,'X4'!B67,(IF($X$1=5,'X5'!B67,'X6'!B67)))))))))))</f>
        <v>BAX UN Equity</v>
      </c>
      <c r="C108" s="138" t="str">
        <f ca="1"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>Baxter International Inc</v>
      </c>
      <c r="D108" s="138" t="str">
        <f ca="1"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>Health Care</v>
      </c>
      <c r="E108" s="139">
        <f ca="1"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>71.760000000000005</v>
      </c>
      <c r="F108" s="139">
        <f ca="1"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>79</v>
      </c>
      <c r="G108" s="139">
        <f ca="1"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>10.089186176142695</v>
      </c>
      <c r="H108" s="139">
        <f ca="1"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>38338.931245680003</v>
      </c>
      <c r="I108" s="140">
        <f ca="1"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>9</v>
      </c>
      <c r="J108" s="140">
        <f ca="1"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>2</v>
      </c>
      <c r="K108" s="140">
        <f ca="1"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>19</v>
      </c>
      <c r="L108" s="141">
        <f ca="1"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>21.824817518248175</v>
      </c>
      <c r="M108" s="141">
        <f ca="1"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>18.964059196617335</v>
      </c>
      <c r="N108" s="142">
        <f ca="1"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>26.528367198575829</v>
      </c>
      <c r="O108" s="141">
        <f ca="1"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>13.183646065435227</v>
      </c>
      <c r="P108" s="141">
        <f ca="1"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>11.724086047386237</v>
      </c>
      <c r="Q108" s="142">
        <f ca="1"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>16.148225285496022</v>
      </c>
      <c r="R108" s="142">
        <f ca="1"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>1.1747491638795986</v>
      </c>
      <c r="S108" s="142">
        <f ca="1"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>15.468749999999995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2:67" ht="14.1" customHeight="1" x14ac:dyDescent="0.2">
      <c r="B109" s="138" t="str">
        <f>IF((IF($X$1=1,'X1'!B68,(IF($X$1=2,'X2'!B68,(IF($X$1=3,'X3'!B68,(IF($X$1=4,'X4'!B68,(IF($X$1=5,'X5'!B68,'X6'!B68))))))))))="","",(IF($X$1=1,'X1'!B68,(IF($X$1=2,'X2'!B68,(IF($X$1=3,'X3'!B68,(IF($X$1=4,'X4'!B68,(IF($X$1=5,'X5'!B68,'X6'!B68)))))))))))</f>
        <v>BBT UN Equity</v>
      </c>
      <c r="C109" s="138" t="str">
        <f ca="1"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>BB&amp;T Corp</v>
      </c>
      <c r="D109" s="138" t="str">
        <f ca="1"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>Financials</v>
      </c>
      <c r="E109" s="139">
        <f ca="1"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>47.09</v>
      </c>
      <c r="F109" s="139">
        <f ca="1"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>56</v>
      </c>
      <c r="G109" s="139">
        <f ca="1"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>18.921214695264375</v>
      </c>
      <c r="H109" s="139">
        <f ca="1"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>36468.703437930002</v>
      </c>
      <c r="I109" s="140">
        <f ca="1"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>13</v>
      </c>
      <c r="J109" s="140">
        <f ca="1"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>0</v>
      </c>
      <c r="K109" s="140">
        <f ca="1"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>30</v>
      </c>
      <c r="L109" s="141">
        <f ca="1"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>10.850230414746544</v>
      </c>
      <c r="M109" s="141">
        <f ca="1"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>10.094319399785638</v>
      </c>
      <c r="N109" s="142">
        <f ca="1"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>-37.09629246804338</v>
      </c>
      <c r="O109" s="141" t="str">
        <f ca="1"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>NA</v>
      </c>
      <c r="P109" s="141" t="str">
        <f ca="1"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>NA</v>
      </c>
      <c r="Q109" s="142" t="str">
        <f ca="1"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 xml:space="preserve"> </v>
      </c>
      <c r="R109" s="142">
        <f ca="1"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>3.6228498619664466</v>
      </c>
      <c r="S109" s="142">
        <f ca="1"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>28.461538461538456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2:67" ht="14.1" customHeight="1" x14ac:dyDescent="0.2">
      <c r="B110" s="138" t="str">
        <f>IF((IF($X$1=1,'X1'!B69,(IF($X$1=2,'X2'!B69,(IF($X$1=3,'X3'!B69,(IF($X$1=4,'X4'!B69,(IF($X$1=5,'X5'!B69,'X6'!B69))))))))))="","",(IF($X$1=1,'X1'!B69,(IF($X$1=2,'X2'!B69,(IF($X$1=3,'X3'!B69,(IF($X$1=4,'X4'!B69,(IF($X$1=5,'X5'!B69,'X6'!B69)))))))))))</f>
        <v>BBY UN Equity</v>
      </c>
      <c r="C110" s="138" t="str">
        <f ca="1"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>Best Buy Co Inc</v>
      </c>
      <c r="D110" s="138" t="str">
        <f ca="1"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>Consumer Discretionary</v>
      </c>
      <c r="E110" s="139">
        <f ca="1"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>74.81</v>
      </c>
      <c r="F110" s="139">
        <f ca="1"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>79</v>
      </c>
      <c r="G110" s="139">
        <f ca="1"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>5.6008555006015204</v>
      </c>
      <c r="H110" s="139">
        <f ca="1"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>20539.650689549999</v>
      </c>
      <c r="I110" s="140">
        <f ca="1"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>6</v>
      </c>
      <c r="J110" s="140">
        <f ca="1"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>4</v>
      </c>
      <c r="K110" s="140">
        <f ca="1"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>26</v>
      </c>
      <c r="L110" s="141">
        <f ca="1"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>14.749605678233438</v>
      </c>
      <c r="M110" s="141">
        <f ca="1"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>13.676416819012799</v>
      </c>
      <c r="N110" s="142">
        <f ca="1"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>-14.489845253949296</v>
      </c>
      <c r="O110" s="141">
        <f ca="1"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>7.1963703317422087</v>
      </c>
      <c r="P110" s="141">
        <f ca="1"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>6.9766257889482635</v>
      </c>
      <c r="Q110" s="142">
        <f ca="1"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>-36.599811737932889</v>
      </c>
      <c r="R110" s="142">
        <f ca="1"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>2.4060954417858573</v>
      </c>
      <c r="S110" s="142">
        <f ca="1"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>8.9743589743589673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2:67" ht="14.1" customHeight="1" x14ac:dyDescent="0.2">
      <c r="B111" s="138" t="str">
        <f>IF((IF($X$1=1,'X1'!B70,(IF($X$1=2,'X2'!B70,(IF($X$1=3,'X3'!B70,(IF($X$1=4,'X4'!B70,(IF($X$1=5,'X5'!B70,'X6'!B70))))))))))="","",(IF($X$1=1,'X1'!B70,(IF($X$1=2,'X2'!B70,(IF($X$1=3,'X3'!B70,(IF($X$1=4,'X4'!B70,(IF($X$1=5,'X5'!B70,'X6'!B70)))))))))))</f>
        <v>BCR UN Equity</v>
      </c>
      <c r="C111" s="138" t="str">
        <f ca="1"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>CR Bard Inc</v>
      </c>
      <c r="D111" s="138" t="str">
        <f ca="1"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>Health Care</v>
      </c>
      <c r="E111" s="139" t="str">
        <f ca="1"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>#N/A N/A</v>
      </c>
      <c r="F111" s="139" t="str">
        <f ca="1"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 xml:space="preserve"> </v>
      </c>
      <c r="G111" s="139" t="str">
        <f ca="1"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 xml:space="preserve"> </v>
      </c>
      <c r="H111" s="139" t="str">
        <f ca="1"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>#N/A N/A</v>
      </c>
      <c r="I111" s="140">
        <f ca="1"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>0</v>
      </c>
      <c r="J111" s="140">
        <f ca="1"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>0</v>
      </c>
      <c r="K111" s="140">
        <f ca="1"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>4</v>
      </c>
      <c r="L111" s="141" t="str">
        <f ca="1"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>NA</v>
      </c>
      <c r="M111" s="141" t="str">
        <f ca="1"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>NA</v>
      </c>
      <c r="N111" s="142" t="str">
        <f ca="1"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 xml:space="preserve"> </v>
      </c>
      <c r="O111" s="141" t="str">
        <f ca="1"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>NA</v>
      </c>
      <c r="P111" s="141" t="str">
        <f ca="1"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>NA</v>
      </c>
      <c r="Q111" s="142" t="str">
        <f ca="1"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 xml:space="preserve"> </v>
      </c>
      <c r="R111" s="142" t="str">
        <f ca="1"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 xml:space="preserve"> </v>
      </c>
      <c r="S111" s="142">
        <f ca="1"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>11.69675090252707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2:67" ht="14.1" customHeight="1" x14ac:dyDescent="0.2">
      <c r="B112" s="138" t="str">
        <f>IF((IF($X$1=1,'X1'!B71,(IF($X$1=2,'X2'!B71,(IF($X$1=3,'X3'!B71,(IF($X$1=4,'X4'!B71,(IF($X$1=5,'X5'!B71,'X6'!B71))))))))))="","",(IF($X$1=1,'X1'!B71,(IF($X$1=2,'X2'!B71,(IF($X$1=3,'X3'!B71,(IF($X$1=4,'X4'!B71,(IF($X$1=5,'X5'!B71,'X6'!B71)))))))))))</f>
        <v>BDX UN Equity</v>
      </c>
      <c r="C112" s="138" t="str">
        <f ca="1"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>Becton Dickinson and Co</v>
      </c>
      <c r="D112" s="138" t="str">
        <f ca="1"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>Health Care</v>
      </c>
      <c r="E112" s="139">
        <f ca="1"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>244.3</v>
      </c>
      <c r="F112" s="139">
        <f ca="1"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>273.5</v>
      </c>
      <c r="G112" s="139">
        <f ca="1"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>11.952517396643469</v>
      </c>
      <c r="H112" s="139">
        <f ca="1"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>65365.781128200004</v>
      </c>
      <c r="I112" s="140">
        <f ca="1"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>13</v>
      </c>
      <c r="J112" s="140">
        <f ca="1"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>0</v>
      </c>
      <c r="K112" s="140">
        <f ca="1"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>21</v>
      </c>
      <c r="L112" s="141">
        <f ca="1"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>19.36736958934517</v>
      </c>
      <c r="M112" s="141">
        <f ca="1"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>17.27112053729233</v>
      </c>
      <c r="N112" s="142">
        <f ca="1"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>12.281426821656849</v>
      </c>
      <c r="O112" s="141">
        <f ca="1"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>15.179060293411942</v>
      </c>
      <c r="P112" s="141">
        <f ca="1"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>13.481395241931112</v>
      </c>
      <c r="Q112" s="142">
        <f ca="1"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>33.727870562576086</v>
      </c>
      <c r="R112" s="142">
        <f ca="1"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>1.3647155137126485</v>
      </c>
      <c r="S112" s="142">
        <f ca="1"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>21.916666666666679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2:67" ht="14.1" customHeight="1" x14ac:dyDescent="0.2">
      <c r="B113" s="138" t="str">
        <f>IF((IF($X$1=1,'X1'!B72,(IF($X$1=2,'X2'!B72,(IF($X$1=3,'X3'!B72,(IF($X$1=4,'X4'!B72,(IF($X$1=5,'X5'!B72,'X6'!B72))))))))))="","",(IF($X$1=1,'X1'!B72,(IF($X$1=2,'X2'!B72,(IF($X$1=3,'X3'!B72,(IF($X$1=4,'X4'!B72,(IF($X$1=5,'X5'!B72,'X6'!B72)))))))))))</f>
        <v>BEN UN Equity</v>
      </c>
      <c r="C113" s="138" t="str">
        <f ca="1"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>Franklin Resources Inc</v>
      </c>
      <c r="D113" s="138" t="str">
        <f ca="1"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>Financials</v>
      </c>
      <c r="E113" s="139">
        <f ca="1"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>29.6</v>
      </c>
      <c r="F113" s="139">
        <f ca="1"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>32</v>
      </c>
      <c r="G113" s="139">
        <f ca="1"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>8.108108108108091</v>
      </c>
      <c r="H113" s="139">
        <f ca="1"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>15600.924288800003</v>
      </c>
      <c r="I113" s="140">
        <f ca="1"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>1</v>
      </c>
      <c r="J113" s="140">
        <f ca="1"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>5</v>
      </c>
      <c r="K113" s="140">
        <f ca="1"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>14</v>
      </c>
      <c r="L113" s="141">
        <f ca="1"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>9.8798397863818437</v>
      </c>
      <c r="M113" s="141">
        <f ca="1"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>9.7560975609756095</v>
      </c>
      <c r="N113" s="142">
        <f ca="1"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>-42.722087123559973</v>
      </c>
      <c r="O113" s="141">
        <f ca="1"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>5.5821076066790347</v>
      </c>
      <c r="P113" s="141">
        <f ca="1"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>5.8337489093553074</v>
      </c>
      <c r="Q113" s="142">
        <f ca="1"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>-50.821503501350726</v>
      </c>
      <c r="R113" s="142">
        <f ca="1"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>3.557432432432432</v>
      </c>
      <c r="S113" s="142">
        <f ca="1"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>-3.0263157894736872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2:67" ht="14.1" customHeight="1" x14ac:dyDescent="0.2">
      <c r="B114" s="138" t="str">
        <f>IF((IF($X$1=1,'X1'!B73,(IF($X$1=2,'X2'!B73,(IF($X$1=3,'X3'!B73,(IF($X$1=4,'X4'!B73,(IF($X$1=5,'X5'!B73,'X6'!B73))))))))))="","",(IF($X$1=1,'X1'!B73,(IF($X$1=2,'X2'!B73,(IF($X$1=3,'X3'!B73,(IF($X$1=4,'X4'!B73,(IF($X$1=5,'X5'!B73,'X6'!B73)))))))))))</f>
        <v>BF/B UN Equity</v>
      </c>
      <c r="C114" s="138" t="str">
        <f ca="1"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>Brown-Forman Corp</v>
      </c>
      <c r="D114" s="138" t="str">
        <f ca="1"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>Consumer Staples</v>
      </c>
      <c r="E114" s="139">
        <f ca="1"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>48.25</v>
      </c>
      <c r="F114" s="139">
        <f ca="1"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>53</v>
      </c>
      <c r="G114" s="139">
        <f ca="1"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>9.8445595854922185</v>
      </c>
      <c r="H114" s="139">
        <f ca="1"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>23259.90080897</v>
      </c>
      <c r="I114" s="140">
        <f ca="1"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>2</v>
      </c>
      <c r="J114" s="140">
        <f ca="1"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>2</v>
      </c>
      <c r="K114" s="140">
        <f ca="1"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>19</v>
      </c>
      <c r="L114" s="141">
        <f ca="1"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>28.299120234604104</v>
      </c>
      <c r="M114" s="141">
        <f ca="1"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>25.954814416352878</v>
      </c>
      <c r="N114" s="142">
        <f ca="1"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>64.062836880390336</v>
      </c>
      <c r="O114" s="141">
        <f ca="1"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>21.649745857196759</v>
      </c>
      <c r="P114" s="141">
        <f ca="1"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>20.145163288088391</v>
      </c>
      <c r="Q114" s="142">
        <f ca="1"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>90.734759315795571</v>
      </c>
      <c r="R114" s="142">
        <f ca="1"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>1.3595854922279795</v>
      </c>
      <c r="S114" s="142">
        <f ca="1"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>3.9363149440199807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2:67" ht="14.1" customHeight="1" x14ac:dyDescent="0.2">
      <c r="B115" s="138" t="str">
        <f>IF((IF($X$1=1,'X1'!B74,(IF($X$1=2,'X2'!B74,(IF($X$1=3,'X3'!B74,(IF($X$1=4,'X4'!B74,(IF($X$1=5,'X5'!B74,'X6'!B74))))))))))="","",(IF($X$1=1,'X1'!B74,(IF($X$1=2,'X2'!B74,(IF($X$1=3,'X3'!B74,(IF($X$1=4,'X4'!B74,(IF($X$1=5,'X5'!B74,'X6'!B74)))))))))))</f>
        <v>BHF UW Equity</v>
      </c>
      <c r="C115" s="138" t="str">
        <f ca="1"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>Brighthouse Financial Inc</v>
      </c>
      <c r="D115" s="138" t="str">
        <f ca="1"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>Financials</v>
      </c>
      <c r="E115" s="139">
        <f ca="1"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>43.9</v>
      </c>
      <c r="F115" s="139">
        <f ca="1"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>49.5</v>
      </c>
      <c r="G115" s="139">
        <f ca="1"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>12.756264236902059</v>
      </c>
      <c r="H115" s="139">
        <f ca="1"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>5258.4591252</v>
      </c>
      <c r="I115" s="140">
        <f ca="1"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>2</v>
      </c>
      <c r="J115" s="140">
        <f ca="1"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>2</v>
      </c>
      <c r="K115" s="140">
        <f ca="1"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>16</v>
      </c>
      <c r="L115" s="141">
        <f ca="1"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>4.7449200172935573</v>
      </c>
      <c r="M115" s="141">
        <f ca="1"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>4.3413765822784809</v>
      </c>
      <c r="N115" s="142">
        <f ca="1"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>-72.491546297053205</v>
      </c>
      <c r="O115" s="141" t="str">
        <f ca="1"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>NA</v>
      </c>
      <c r="P115" s="141" t="str">
        <f ca="1"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>NA</v>
      </c>
      <c r="Q115" s="142" t="str">
        <f ca="1"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2">
        <f ca="1"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>5.9225512528473807E-2</v>
      </c>
      <c r="S115" s="142">
        <f ca="1"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>138.03191489361703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2:67" ht="14.1" customHeight="1" x14ac:dyDescent="0.2">
      <c r="B116" s="138" t="str">
        <f>IF((IF($X$1=1,'X1'!B75,(IF($X$1=2,'X2'!B75,(IF($X$1=3,'X3'!B75,(IF($X$1=4,'X4'!B75,(IF($X$1=5,'X5'!B75,'X6'!B75))))))))))="","",(IF($X$1=1,'X1'!B75,(IF($X$1=2,'X2'!B75,(IF($X$1=3,'X3'!B75,(IF($X$1=4,'X4'!B75,(IF($X$1=5,'X5'!B75,'X6'!B75)))))))))))</f>
        <v>BHGE UN Equity</v>
      </c>
      <c r="C116" s="138" t="str">
        <f ca="1"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>Baker Hughes a GE Co</v>
      </c>
      <c r="D116" s="138" t="str">
        <f ca="1"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>Energy</v>
      </c>
      <c r="E116" s="139">
        <f ca="1"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>30.84</v>
      </c>
      <c r="F116" s="139">
        <f ca="1"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>39</v>
      </c>
      <c r="G116" s="139">
        <f ca="1"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>26.45914396887159</v>
      </c>
      <c r="H116" s="139">
        <f ca="1"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>33905.330697600002</v>
      </c>
      <c r="I116" s="140">
        <f ca="1"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>19</v>
      </c>
      <c r="J116" s="140">
        <f ca="1"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>0</v>
      </c>
      <c r="K116" s="140">
        <f ca="1"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>28</v>
      </c>
      <c r="L116" s="141">
        <f ca="1"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>20.993873383253913</v>
      </c>
      <c r="M116" s="141">
        <f ca="1"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>14.140302613480054</v>
      </c>
      <c r="N116" s="142">
        <f ca="1"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>21.711007120025407</v>
      </c>
      <c r="O116" s="141">
        <f ca="1"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>9.7139466656736726</v>
      </c>
      <c r="P116" s="141">
        <f ca="1"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>7.7794091741282303</v>
      </c>
      <c r="Q116" s="142">
        <f ca="1"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>-14.419906288745477</v>
      </c>
      <c r="R116" s="142">
        <f ca="1"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>2.1887159533073932</v>
      </c>
      <c r="S116" s="142">
        <f ca="1"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>306.00000000000006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2:67" ht="14.1" customHeight="1" x14ac:dyDescent="0.2">
      <c r="B117" s="138" t="str">
        <f>IF((IF($X$1=1,'X1'!B76,(IF($X$1=2,'X2'!B76,(IF($X$1=3,'X3'!B76,(IF($X$1=4,'X4'!B76,(IF($X$1=5,'X5'!B76,'X6'!B76))))))))))="","",(IF($X$1=1,'X1'!B76,(IF($X$1=2,'X2'!B76,(IF($X$1=3,'X3'!B76,(IF($X$1=4,'X4'!B76,(IF($X$1=5,'X5'!B76,'X6'!B76)))))))))))</f>
        <v>BIIB UW Equity</v>
      </c>
      <c r="C117" s="138" t="str">
        <f ca="1"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>Biogen Inc</v>
      </c>
      <c r="D117" s="138" t="str">
        <f ca="1"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>Health Care</v>
      </c>
      <c r="E117" s="139">
        <f ca="1"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>338.61</v>
      </c>
      <c r="F117" s="139">
        <f ca="1"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>400</v>
      </c>
      <c r="G117" s="139">
        <f ca="1"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>18.130002067275043</v>
      </c>
      <c r="H117" s="139">
        <f ca="1"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>68210.563438500001</v>
      </c>
      <c r="I117" s="140">
        <f ca="1"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>22</v>
      </c>
      <c r="J117" s="140">
        <f ca="1"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>0</v>
      </c>
      <c r="K117" s="140">
        <f ca="1"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>30</v>
      </c>
      <c r="L117" s="141">
        <f ca="1"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>12.427879321735301</v>
      </c>
      <c r="M117" s="141">
        <f ca="1"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>12.016395187905887</v>
      </c>
      <c r="N117" s="142">
        <f ca="1"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>-27.949946110416278</v>
      </c>
      <c r="O117" s="141">
        <f ca="1"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>9.1163752235393574</v>
      </c>
      <c r="P117" s="141">
        <f ca="1"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>8.719946365613982</v>
      </c>
      <c r="Q117" s="142">
        <f ca="1"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>-19.684524448297381</v>
      </c>
      <c r="R117" s="142">
        <f ca="1"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>0</v>
      </c>
      <c r="S117" s="142">
        <f ca="1"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>7.3534072900158547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2:67" ht="14.1" customHeight="1" x14ac:dyDescent="0.2">
      <c r="B118" s="138" t="str">
        <f>IF((IF($X$1=1,'X1'!B77,(IF($X$1=2,'X2'!B77,(IF($X$1=3,'X3'!B77,(IF($X$1=4,'X4'!B77,(IF($X$1=5,'X5'!B77,'X6'!B77))))))))))="","",(IF($X$1=1,'X1'!B77,(IF($X$1=2,'X2'!B77,(IF($X$1=3,'X3'!B77,(IF($X$1=4,'X4'!B77,(IF($X$1=5,'X5'!B77,'X6'!B77)))))))))))</f>
        <v>BK UN Equity</v>
      </c>
      <c r="C118" s="138" t="str">
        <f ca="1"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>Bank of New York Mellon Corp/T</v>
      </c>
      <c r="D118" s="138" t="str">
        <f ca="1"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>Financials</v>
      </c>
      <c r="E118" s="139">
        <f ca="1"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>49.35</v>
      </c>
      <c r="F118" s="139">
        <f ca="1"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>57</v>
      </c>
      <c r="G118" s="139">
        <f ca="1"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>15.50151975683891</v>
      </c>
      <c r="H118" s="139">
        <f ca="1"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>49347.265368449996</v>
      </c>
      <c r="I118" s="140">
        <f ca="1"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>6</v>
      </c>
      <c r="J118" s="140">
        <f ca="1"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>3</v>
      </c>
      <c r="K118" s="140">
        <f ca="1"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>23</v>
      </c>
      <c r="L118" s="141">
        <f ca="1"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>11.05510752688172</v>
      </c>
      <c r="M118" s="141">
        <f ca="1"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>10.322108345534408</v>
      </c>
      <c r="N118" s="142">
        <f ca="1"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>-35.908526913845783</v>
      </c>
      <c r="O118" s="141" t="str">
        <f ca="1"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>NA</v>
      </c>
      <c r="P118" s="141" t="str">
        <f ca="1"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>NA</v>
      </c>
      <c r="Q118" s="142" t="str">
        <f ca="1"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2">
        <f ca="1"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>2.4295845997973657</v>
      </c>
      <c r="S118" s="142">
        <f ca="1"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>5.3339013501243953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2:67" ht="14.1" customHeight="1" x14ac:dyDescent="0.2">
      <c r="B119" s="138" t="str">
        <f>IF((IF($X$1=1,'X1'!B78,(IF($X$1=2,'X2'!B78,(IF($X$1=3,'X3'!B78,(IF($X$1=4,'X4'!B78,(IF($X$1=5,'X5'!B78,'X6'!B78))))))))))="","",(IF($X$1=1,'X1'!B78,(IF($X$1=2,'X2'!B78,(IF($X$1=3,'X3'!B78,(IF($X$1=4,'X4'!B78,(IF($X$1=5,'X5'!B78,'X6'!B78)))))))))))</f>
        <v>BLK UN Equity</v>
      </c>
      <c r="C119" s="138" t="str">
        <f ca="1"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>BlackRock Inc</v>
      </c>
      <c r="D119" s="138" t="str">
        <f ca="1"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>Financials</v>
      </c>
      <c r="E119" s="139">
        <f ca="1"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>408</v>
      </c>
      <c r="F119" s="139">
        <f ca="1"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>557</v>
      </c>
      <c r="G119" s="139">
        <f ca="1"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>36.519607843137258</v>
      </c>
      <c r="H119" s="139">
        <f ca="1"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>65504.618280000002</v>
      </c>
      <c r="I119" s="140">
        <f ca="1"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>15</v>
      </c>
      <c r="J119" s="140">
        <f ca="1"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>0</v>
      </c>
      <c r="K119" s="140">
        <f ca="1"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>17</v>
      </c>
      <c r="L119" s="141">
        <f ca="1"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>14.151434220110298</v>
      </c>
      <c r="M119" s="141">
        <f ca="1"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>12.928166291707594</v>
      </c>
      <c r="N119" s="142">
        <f ca="1"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>-17.957716535705938</v>
      </c>
      <c r="O119" s="141">
        <f ca="1"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>10.630346145054371</v>
      </c>
      <c r="P119" s="141">
        <f ca="1"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>9.9010720356755186</v>
      </c>
      <c r="Q119" s="142">
        <f ca="1"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>-6.3464057825630915</v>
      </c>
      <c r="R119" s="142">
        <f ca="1"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>3.2161764705882354</v>
      </c>
      <c r="S119" s="142">
        <f ca="1"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>12.243589743589748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2:67" ht="14.1" customHeight="1" x14ac:dyDescent="0.2">
      <c r="B120" s="138" t="str">
        <f>IF((IF($X$1=1,'X1'!B79,(IF($X$1=2,'X2'!B79,(IF($X$1=3,'X3'!B79,(IF($X$1=4,'X4'!B79,(IF($X$1=5,'X5'!B79,'X6'!B79))))))))))="","",(IF($X$1=1,'X1'!B79,(IF($X$1=2,'X2'!B79,(IF($X$1=3,'X3'!B79,(IF($X$1=4,'X4'!B79,(IF($X$1=5,'X5'!B79,'X6'!B79)))))))))))</f>
        <v>BLL UN Equity</v>
      </c>
      <c r="C120" s="138" t="str">
        <f ca="1"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>Ball Corp</v>
      </c>
      <c r="D120" s="138" t="str">
        <f ca="1"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>Materials</v>
      </c>
      <c r="E120" s="139">
        <f ca="1"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>46.1</v>
      </c>
      <c r="F120" s="139">
        <f ca="1"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>50.5</v>
      </c>
      <c r="G120" s="139">
        <f ca="1"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>9.5444685466377308</v>
      </c>
      <c r="H120" s="139">
        <f ca="1"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>15854.3488242</v>
      </c>
      <c r="I120" s="140">
        <f ca="1"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>10</v>
      </c>
      <c r="J120" s="140">
        <f ca="1"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>1</v>
      </c>
      <c r="K120" s="140">
        <f ca="1"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>14</v>
      </c>
      <c r="L120" s="141">
        <f ca="1"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>17.061435973353074</v>
      </c>
      <c r="M120" s="141">
        <f ca="1"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>14.996746909564088</v>
      </c>
      <c r="N120" s="142">
        <f ca="1"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>-1.0871163542866102</v>
      </c>
      <c r="O120" s="141">
        <f ca="1"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>11.515634772048779</v>
      </c>
      <c r="P120" s="141">
        <f ca="1"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>11.055792567403451</v>
      </c>
      <c r="Q120" s="142">
        <f ca="1"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>1.4530073980151492</v>
      </c>
      <c r="R120" s="142">
        <f ca="1"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>0.91973969631236441</v>
      </c>
      <c r="S120" s="142">
        <f ca="1"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>13.846153846153836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2:67" ht="14.1" customHeight="1" x14ac:dyDescent="0.2">
      <c r="B121" s="138" t="str">
        <f>IF((IF($X$1=1,'X1'!B80,(IF($X$1=2,'X2'!B80,(IF($X$1=3,'X3'!B80,(IF($X$1=4,'X4'!B80,(IF($X$1=5,'X5'!B80,'X6'!B80))))))))))="","",(IF($X$1=1,'X1'!B80,(IF($X$1=2,'X2'!B80,(IF($X$1=3,'X3'!B80,(IF($X$1=4,'X4'!B80,(IF($X$1=5,'X5'!B80,'X6'!B80)))))))))))</f>
        <v>BMY UN Equity</v>
      </c>
      <c r="C121" s="138" t="str">
        <f ca="1"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>Bristol-Myers Squibb Co</v>
      </c>
      <c r="D121" s="138" t="str">
        <f ca="1"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>Health Care</v>
      </c>
      <c r="E121" s="139">
        <f ca="1"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>57.83</v>
      </c>
      <c r="F121" s="139">
        <f ca="1"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>63</v>
      </c>
      <c r="G121" s="139">
        <f ca="1"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>8.9399965415874139</v>
      </c>
      <c r="H121" s="139">
        <f ca="1"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>94371.441647469997</v>
      </c>
      <c r="I121" s="140">
        <f ca="1"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>8</v>
      </c>
      <c r="J121" s="140">
        <f ca="1"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>1</v>
      </c>
      <c r="K121" s="140">
        <f ca="1"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>21</v>
      </c>
      <c r="L121" s="141">
        <f ca="1"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>14.763849885116159</v>
      </c>
      <c r="M121" s="141">
        <f ca="1"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>13.309551208285386</v>
      </c>
      <c r="N121" s="142">
        <f ca="1"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>-14.407265125276858</v>
      </c>
      <c r="O121" s="141">
        <f ca="1"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>13.076383409417708</v>
      </c>
      <c r="P121" s="141">
        <f ca="1"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>12.214571558975027</v>
      </c>
      <c r="Q121" s="142">
        <f ca="1"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>15.203238817108744</v>
      </c>
      <c r="R121" s="142">
        <f ca="1"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>2.8583780044959366</v>
      </c>
      <c r="S121" s="142">
        <f ca="1"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>20.533333333333339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2:67" ht="14.1" customHeight="1" x14ac:dyDescent="0.2">
      <c r="B122" s="138" t="str">
        <f>IF((IF($X$1=1,'X1'!B81,(IF($X$1=2,'X2'!B81,(IF($X$1=3,'X3'!B81,(IF($X$1=4,'X4'!B81,(IF($X$1=5,'X5'!B81,'X6'!B81))))))))))="","",(IF($X$1=1,'X1'!B81,(IF($X$1=2,'X2'!B81,(IF($X$1=3,'X3'!B81,(IF($X$1=4,'X4'!B81,(IF($X$1=5,'X5'!B81,'X6'!B81)))))))))))</f>
        <v>BRK/B UN Equity</v>
      </c>
      <c r="C122" s="138" t="str">
        <f ca="1"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>Berkshire Hathaway Inc</v>
      </c>
      <c r="D122" s="138" t="str">
        <f ca="1"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>Financials</v>
      </c>
      <c r="E122" s="139">
        <f ca="1"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>209.83</v>
      </c>
      <c r="F122" s="139">
        <f ca="1"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>235.5</v>
      </c>
      <c r="G122" s="139">
        <f ca="1"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>12.233713005766568</v>
      </c>
      <c r="H122" s="139">
        <f ca="1"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>517786.73740284005</v>
      </c>
      <c r="I122" s="140">
        <f ca="1"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>3</v>
      </c>
      <c r="J122" s="140">
        <f ca="1"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>0</v>
      </c>
      <c r="K122" s="140">
        <f ca="1"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>6</v>
      </c>
      <c r="L122" s="141">
        <f ca="1"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>20.64443132624951</v>
      </c>
      <c r="M122" s="141">
        <f ca="1"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>19.124134159679187</v>
      </c>
      <c r="N122" s="142">
        <f ca="1"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>19.685133003721322</v>
      </c>
      <c r="O122" s="141" t="str">
        <f ca="1"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>NA</v>
      </c>
      <c r="P122" s="141" t="str">
        <f ca="1"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>NA</v>
      </c>
      <c r="Q122" s="142" t="str">
        <f ca="1"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 xml:space="preserve"> </v>
      </c>
      <c r="R122" s="142">
        <f ca="1"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>0</v>
      </c>
      <c r="S122" s="142" t="str">
        <f ca="1"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/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2:67" ht="14.1" customHeight="1" x14ac:dyDescent="0.2">
      <c r="B123" s="138" t="str">
        <f>IF((IF($X$1=1,'X1'!B82,(IF($X$1=2,'X2'!B82,(IF($X$1=3,'X3'!B82,(IF($X$1=4,'X4'!B82,(IF($X$1=5,'X5'!B82,'X6'!B82))))))))))="","",(IF($X$1=1,'X1'!B82,(IF($X$1=2,'X2'!B82,(IF($X$1=3,'X3'!B82,(IF($X$1=4,'X4'!B82,(IF($X$1=5,'X5'!B82,'X6'!B82)))))))))))</f>
        <v>BSX UN Equity</v>
      </c>
      <c r="C123" s="138" t="str">
        <f ca="1"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>Boston Scientific Corp</v>
      </c>
      <c r="D123" s="138" t="str">
        <f ca="1"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>Health Care</v>
      </c>
      <c r="E123" s="139">
        <f ca="1"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>38.11</v>
      </c>
      <c r="F123" s="139">
        <f ca="1"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>41</v>
      </c>
      <c r="G123" s="139">
        <f ca="1"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>7.5833114668066193</v>
      </c>
      <c r="H123" s="139">
        <f ca="1"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>52703.263251469994</v>
      </c>
      <c r="I123" s="140">
        <f ca="1"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>23</v>
      </c>
      <c r="J123" s="140">
        <f ca="1"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>0</v>
      </c>
      <c r="K123" s="140">
        <f ca="1"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>27</v>
      </c>
      <c r="L123" s="141">
        <f ca="1"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>24.089759797724398</v>
      </c>
      <c r="M123" s="141">
        <f ca="1"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>21.020408163265305</v>
      </c>
      <c r="N123" s="142">
        <f ca="1"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>39.659265002487928</v>
      </c>
      <c r="O123" s="141">
        <f ca="1"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>18.654521000473412</v>
      </c>
      <c r="P123" s="141">
        <f ca="1"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>16.846968812912031</v>
      </c>
      <c r="Q123" s="142">
        <f ca="1"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>64.346759386738327</v>
      </c>
      <c r="R123" s="142">
        <f ca="1"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>0</v>
      </c>
      <c r="S123" s="142">
        <f ca="1"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>9.6774193548387171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2:67" ht="14.1" customHeight="1" x14ac:dyDescent="0.2">
      <c r="B124" s="138" t="str">
        <f>IF((IF($X$1=1,'X1'!B83,(IF($X$1=2,'X2'!B83,(IF($X$1=3,'X3'!B83,(IF($X$1=4,'X4'!B83,(IF($X$1=5,'X5'!B83,'X6'!B83))))))))))="","",(IF($X$1=1,'X1'!B83,(IF($X$1=2,'X2'!B83,(IF($X$1=3,'X3'!B83,(IF($X$1=4,'X4'!B83,(IF($X$1=5,'X5'!B83,'X6'!B83)))))))))))</f>
        <v>BWA UN Equity</v>
      </c>
      <c r="C124" s="138" t="str">
        <f ca="1"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>BorgWarner Inc</v>
      </c>
      <c r="D124" s="138" t="str">
        <f ca="1"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>Consumer Discretionary</v>
      </c>
      <c r="E124" s="139">
        <f ca="1"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>38.29</v>
      </c>
      <c r="F124" s="139">
        <f ca="1"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>52</v>
      </c>
      <c r="G124" s="139">
        <f ca="1"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>35.805693392530678</v>
      </c>
      <c r="H124" s="139">
        <f ca="1"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>7997.5289935799992</v>
      </c>
      <c r="I124" s="140">
        <f ca="1"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>12</v>
      </c>
      <c r="J124" s="140">
        <f ca="1"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>2</v>
      </c>
      <c r="K124" s="140">
        <f ca="1"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>19</v>
      </c>
      <c r="L124" s="141">
        <f ca="1"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>8.1728922091782277</v>
      </c>
      <c r="M124" s="141">
        <f ca="1"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>7.4814380617428675</v>
      </c>
      <c r="N124" s="142">
        <f ca="1"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>-52.618036524124513</v>
      </c>
      <c r="O124" s="141">
        <f ca="1"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>5.317757400818957</v>
      </c>
      <c r="P124" s="141">
        <f ca="1"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>5.0327376278408584</v>
      </c>
      <c r="Q124" s="142">
        <f ca="1"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>-53.150434899547363</v>
      </c>
      <c r="R124" s="142">
        <f ca="1"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>1.8386001566988768</v>
      </c>
      <c r="S124" s="142">
        <f ca="1"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>4.3157894736842142</v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2:67" ht="14.1" customHeight="1" x14ac:dyDescent="0.2">
      <c r="B125" s="138" t="str">
        <f>IF((IF($X$1=1,'X1'!B84,(IF($X$1=2,'X2'!B84,(IF($X$1=3,'X3'!B84,(IF($X$1=4,'X4'!B84,(IF($X$1=5,'X5'!B84,'X6'!B84))))))))))="","",(IF($X$1=1,'X1'!B84,(IF($X$1=2,'X2'!B84,(IF($X$1=3,'X3'!B84,(IF($X$1=4,'X4'!B84,(IF($X$1=5,'X5'!B84,'X6'!B84)))))))))))</f>
        <v>BXP UN Equity</v>
      </c>
      <c r="C125" s="138" t="str">
        <f ca="1"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>Boston Properties Inc</v>
      </c>
      <c r="D125" s="138" t="str">
        <f ca="1"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>Real Estate</v>
      </c>
      <c r="E125" s="139">
        <f ca="1"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>118.02</v>
      </c>
      <c r="F125" s="139">
        <f ca="1"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>137</v>
      </c>
      <c r="G125" s="139">
        <f ca="1"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>16.08201999661074</v>
      </c>
      <c r="H125" s="139">
        <f ca="1"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>18224.625504119998</v>
      </c>
      <c r="I125" s="140">
        <f ca="1"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>12</v>
      </c>
      <c r="J125" s="140">
        <f ca="1"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>0</v>
      </c>
      <c r="K125" s="140">
        <f ca="1"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>25</v>
      </c>
      <c r="L125" s="141">
        <f ca="1"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>38.330626826891844</v>
      </c>
      <c r="M125" s="141">
        <f ca="1"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>33.414496036240088</v>
      </c>
      <c r="N125" s="142">
        <f ca="1"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>122.22003102887085</v>
      </c>
      <c r="O125" s="141">
        <f ca="1"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>18.441422342701699</v>
      </c>
      <c r="P125" s="141">
        <f ca="1"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>16.886053391446474</v>
      </c>
      <c r="Q125" s="142">
        <f ca="1"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>62.469355306861061</v>
      </c>
      <c r="R125" s="142">
        <f ca="1"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>3.0105066937807154</v>
      </c>
      <c r="S125" s="142">
        <f ca="1"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>-2.1370567146127688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2:67" ht="14.1" customHeight="1" x14ac:dyDescent="0.2">
      <c r="B126" s="138" t="str">
        <f>IF((IF($X$1=1,'X1'!B85,(IF($X$1=2,'X2'!B85,(IF($X$1=3,'X3'!B85,(IF($X$1=4,'X4'!B85,(IF($X$1=5,'X5'!B85,'X6'!B85))))))))))="","",(IF($X$1=1,'X1'!B85,(IF($X$1=2,'X2'!B85,(IF($X$1=3,'X3'!B85,(IF($X$1=4,'X4'!B85,(IF($X$1=5,'X5'!B85,'X6'!B85)))))))))))</f>
        <v>C UN Equity</v>
      </c>
      <c r="C126" s="138" t="str">
        <f ca="1"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>Citigroup Inc</v>
      </c>
      <c r="D126" s="138" t="str">
        <f ca="1"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>Financials</v>
      </c>
      <c r="E126" s="139">
        <f ca="1"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>69.709999999999994</v>
      </c>
      <c r="F126" s="139">
        <f ca="1"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>84</v>
      </c>
      <c r="G126" s="139">
        <f ca="1"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>20.499211017070728</v>
      </c>
      <c r="H126" s="139">
        <f ca="1"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>170238.79099999997</v>
      </c>
      <c r="I126" s="140">
        <f ca="1"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>22</v>
      </c>
      <c r="J126" s="140">
        <f ca="1"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>1</v>
      </c>
      <c r="K126" s="140">
        <f ca="1"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>32</v>
      </c>
      <c r="L126" s="141">
        <f ca="1"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>9.2514930325149294</v>
      </c>
      <c r="M126" s="141">
        <f ca="1"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>8.0080413555427903</v>
      </c>
      <c r="N126" s="142">
        <f ca="1"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>-46.364898282683363</v>
      </c>
      <c r="O126" s="141">
        <f ca="1"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>15.053620273950658</v>
      </c>
      <c r="P126" s="141">
        <f ca="1"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>14.07948122342717</v>
      </c>
      <c r="Q126" s="142">
        <f ca="1"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>32.622741103859454</v>
      </c>
      <c r="R126" s="142">
        <f ca="1"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>2.824558886816813</v>
      </c>
      <c r="S126" s="142">
        <f ca="1"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>36.166666666666679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2:67" ht="14.1" customHeight="1" x14ac:dyDescent="0.2">
      <c r="B127" s="138" t="str">
        <f>IF((IF($X$1=1,'X1'!B86,(IF($X$1=2,'X2'!B86,(IF($X$1=3,'X3'!B86,(IF($X$1=4,'X4'!B86,(IF($X$1=5,'X5'!B86,'X6'!B86))))))))))="","",(IF($X$1=1,'X1'!B86,(IF($X$1=2,'X2'!B86,(IF($X$1=3,'X3'!B86,(IF($X$1=4,'X4'!B86,(IF($X$1=5,'X5'!B86,'X6'!B86)))))))))))</f>
        <v>CA UW Equity</v>
      </c>
      <c r="C127" s="138" t="str">
        <f ca="1"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>CA Inc</v>
      </c>
      <c r="D127" s="138" t="str">
        <f ca="1"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>Information Technology</v>
      </c>
      <c r="E127" s="139">
        <f ca="1"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>43.81</v>
      </c>
      <c r="F127" s="139">
        <f ca="1"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>44.5</v>
      </c>
      <c r="G127" s="139">
        <f ca="1"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>1.5749828806208566</v>
      </c>
      <c r="H127" s="139">
        <f ca="1"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>18319.847378040002</v>
      </c>
      <c r="I127" s="140">
        <f ca="1"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>0</v>
      </c>
      <c r="J127" s="140">
        <f ca="1"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>0</v>
      </c>
      <c r="K127" s="140">
        <f ca="1"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>7</v>
      </c>
      <c r="L127" s="141">
        <f ca="1"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>15.668812589413447</v>
      </c>
      <c r="M127" s="141">
        <f ca="1"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>15.302130632203983</v>
      </c>
      <c r="N127" s="142">
        <f ca="1"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>-9.1607858246089524</v>
      </c>
      <c r="O127" s="141" t="str">
        <f ca="1"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>NA</v>
      </c>
      <c r="P127" s="141" t="str">
        <f ca="1"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>NA</v>
      </c>
      <c r="Q127" s="142" t="str">
        <f ca="1"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 xml:space="preserve"> </v>
      </c>
      <c r="R127" s="142">
        <f ca="1"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>2.3738872403560829</v>
      </c>
      <c r="S127" s="142">
        <f ca="1"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>12.903225806451623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2:67" ht="14.1" customHeight="1" x14ac:dyDescent="0.2">
      <c r="B128" s="138" t="str">
        <f>IF((IF($X$1=1,'X1'!B87,(IF($X$1=2,'X2'!B87,(IF($X$1=3,'X3'!B87,(IF($X$1=4,'X4'!B87,(IF($X$1=5,'X5'!B87,'X6'!B87))))))))))="","",(IF($X$1=1,'X1'!B87,(IF($X$1=2,'X2'!B87,(IF($X$1=3,'X3'!B87,(IF($X$1=4,'X4'!B87,(IF($X$1=5,'X5'!B87,'X6'!B87)))))))))))</f>
        <v>CAG UN Equity</v>
      </c>
      <c r="C128" s="138" t="str">
        <f ca="1"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>Conagra Brands Inc</v>
      </c>
      <c r="D128" s="138" t="str">
        <f ca="1"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>Consumer Staples</v>
      </c>
      <c r="E128" s="139">
        <f ca="1"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>35.659999999999997</v>
      </c>
      <c r="F128" s="139">
        <f ca="1"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>42.5</v>
      </c>
      <c r="G128" s="139">
        <f ca="1"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>19.181155356141353</v>
      </c>
      <c r="H128" s="139">
        <f ca="1"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>14555.06205504</v>
      </c>
      <c r="I128" s="140">
        <f ca="1"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>12</v>
      </c>
      <c r="J128" s="140">
        <f ca="1"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>0</v>
      </c>
      <c r="K128" s="140">
        <f ca="1"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>14</v>
      </c>
      <c r="L128" s="141">
        <f ca="1"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>16.357798165137613</v>
      </c>
      <c r="M128" s="141">
        <f ca="1"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>14.71122112211221</v>
      </c>
      <c r="N128" s="142">
        <f ca="1"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>-5.1664239085535417</v>
      </c>
      <c r="O128" s="141">
        <f ca="1"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>10.84665507588036</v>
      </c>
      <c r="P128" s="141">
        <f ca="1"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>9.1047242594768427</v>
      </c>
      <c r="Q128" s="142">
        <f ca="1"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>-4.4407191231865761</v>
      </c>
      <c r="R128" s="142">
        <f ca="1"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>2.4004486819966351</v>
      </c>
      <c r="S128" s="142">
        <f ca="1"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>5.454545454545439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2:67" ht="14.1" customHeight="1" x14ac:dyDescent="0.2">
      <c r="B129" s="138" t="str">
        <f>IF((IF($X$1=1,'X1'!B88,(IF($X$1=2,'X2'!B88,(IF($X$1=3,'X3'!B88,(IF($X$1=4,'X4'!B88,(IF($X$1=5,'X5'!B88,'X6'!B88))))))))))="","",(IF($X$1=1,'X1'!B88,(IF($X$1=2,'X2'!B88,(IF($X$1=3,'X3'!B88,(IF($X$1=4,'X4'!B88,(IF($X$1=5,'X5'!B88,'X6'!B88)))))))))))</f>
        <v>CAH UN Equity</v>
      </c>
      <c r="C129" s="138" t="str">
        <f ca="1"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>Cardinal Health Inc</v>
      </c>
      <c r="D129" s="138" t="str">
        <f ca="1"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>Health Care</v>
      </c>
      <c r="E129" s="139">
        <f ca="1"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>52.65</v>
      </c>
      <c r="F129" s="139">
        <f ca="1"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>55.5</v>
      </c>
      <c r="G129" s="139">
        <f ca="1"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>5.4131054131054235</v>
      </c>
      <c r="H129" s="139">
        <f ca="1"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>15787.88956485</v>
      </c>
      <c r="I129" s="140">
        <f ca="1"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>4</v>
      </c>
      <c r="J129" s="140">
        <f ca="1"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>2</v>
      </c>
      <c r="K129" s="140">
        <f ca="1"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>19</v>
      </c>
      <c r="L129" s="141">
        <f ca="1"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>10.458879618593564</v>
      </c>
      <c r="M129" s="141">
        <f ca="1"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>9.6943472656969245</v>
      </c>
      <c r="N129" s="142">
        <f ca="1"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>-39.365130555587392</v>
      </c>
      <c r="O129" s="141">
        <f ca="1"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>8.0659817956395905</v>
      </c>
      <c r="P129" s="141">
        <f ca="1"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>7.7478621848739495</v>
      </c>
      <c r="Q129" s="142">
        <f ca="1"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>-28.93851472508193</v>
      </c>
      <c r="R129" s="142">
        <f ca="1"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>3.7454890788224122</v>
      </c>
      <c r="S129" s="142">
        <f ca="1"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>-1.0091743119266166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2:67" ht="14.1" customHeight="1" x14ac:dyDescent="0.2">
      <c r="B130" s="138" t="str">
        <f>IF((IF($X$1=1,'X1'!B89,(IF($X$1=2,'X2'!B89,(IF($X$1=3,'X3'!B89,(IF($X$1=4,'X4'!B89,(IF($X$1=5,'X5'!B89,'X6'!B89))))))))))="","",(IF($X$1=1,'X1'!B89,(IF($X$1=2,'X2'!B89,(IF($X$1=3,'X3'!B89,(IF($X$1=4,'X4'!B89,(IF($X$1=5,'X5'!B89,'X6'!B89)))))))))))</f>
        <v>CAT UN Equity</v>
      </c>
      <c r="C130" s="138" t="str">
        <f ca="1"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>Caterpillar Inc</v>
      </c>
      <c r="D130" s="138" t="str">
        <f ca="1"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>Industrials</v>
      </c>
      <c r="E130" s="139">
        <f ca="1"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>143.71</v>
      </c>
      <c r="F130" s="139">
        <f ca="1"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>175</v>
      </c>
      <c r="G130" s="139">
        <f ca="1"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>21.773015099853875</v>
      </c>
      <c r="H130" s="139">
        <f ca="1"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>85410.501509480004</v>
      </c>
      <c r="I130" s="140">
        <f ca="1"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>18</v>
      </c>
      <c r="J130" s="140">
        <f ca="1"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>2</v>
      </c>
      <c r="K130" s="140">
        <f ca="1"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>30</v>
      </c>
      <c r="L130" s="141">
        <f ca="1"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>11.119622407923245</v>
      </c>
      <c r="M130" s="141">
        <f ca="1"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>10.186419053019563</v>
      </c>
      <c r="N130" s="142">
        <f ca="1"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>-35.534504883587367</v>
      </c>
      <c r="O130" s="141">
        <f ca="1"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>6.8112037818281035</v>
      </c>
      <c r="P130" s="141">
        <f ca="1"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>6.3552509105475163</v>
      </c>
      <c r="Q130" s="142">
        <f ca="1"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>-39.993137908084719</v>
      </c>
      <c r="R130" s="142">
        <f ca="1"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>2.4208475401850951</v>
      </c>
      <c r="S130" s="142">
        <f ca="1"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>46.051282051282051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2:67" ht="14.1" customHeight="1" x14ac:dyDescent="0.2">
      <c r="B131" s="138" t="str">
        <f>IF((IF($X$1=1,'X1'!B90,(IF($X$1=2,'X2'!B90,(IF($X$1=3,'X3'!B90,(IF($X$1=4,'X4'!B90,(IF($X$1=5,'X5'!B90,'X6'!B90))))))))))="","",(IF($X$1=1,'X1'!B90,(IF($X$1=2,'X2'!B90,(IF($X$1=3,'X3'!B90,(IF($X$1=4,'X4'!B90,(IF($X$1=5,'X5'!B90,'X6'!B90)))))))))))</f>
        <v>CB UN Equity</v>
      </c>
      <c r="C131" s="138" t="str">
        <f ca="1"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>Chubb Ltd</v>
      </c>
      <c r="D131" s="138" t="str">
        <f ca="1"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>Financials</v>
      </c>
      <c r="E131" s="139">
        <f ca="1"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>124.89</v>
      </c>
      <c r="F131" s="139">
        <f ca="1"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>165</v>
      </c>
      <c r="G131" s="139">
        <f ca="1"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>32.116262310833534</v>
      </c>
      <c r="H131" s="139">
        <f ca="1"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>57583.797750810001</v>
      </c>
      <c r="I131" s="140">
        <f ca="1"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>14</v>
      </c>
      <c r="J131" s="140">
        <f ca="1"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>2</v>
      </c>
      <c r="K131" s="140">
        <f ca="1"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>21</v>
      </c>
      <c r="L131" s="141">
        <f ca="1"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>11.132008200374365</v>
      </c>
      <c r="M131" s="141">
        <f ca="1"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>10.487026618523805</v>
      </c>
      <c r="N131" s="142">
        <f ca="1"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>-35.462698826377945</v>
      </c>
      <c r="O131" s="141" t="str">
        <f ca="1"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>NA</v>
      </c>
      <c r="P131" s="141" t="str">
        <f ca="1"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>NA</v>
      </c>
      <c r="Q131" s="142" t="str">
        <f ca="1"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 xml:space="preserve"> </v>
      </c>
      <c r="R131" s="142">
        <f ca="1"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>2.4501561374009126</v>
      </c>
      <c r="S131" s="142">
        <f ca="1"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>1943.0769230769229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2:67" ht="14.1" customHeight="1" x14ac:dyDescent="0.2">
      <c r="B132" s="138" t="str">
        <f>IF((IF($X$1=1,'X1'!B91,(IF($X$1=2,'X2'!B91,(IF($X$1=3,'X3'!B91,(IF($X$1=4,'X4'!B91,(IF($X$1=5,'X5'!B91,'X6'!B91))))))))))="","",(IF($X$1=1,'X1'!B91,(IF($X$1=2,'X2'!B91,(IF($X$1=3,'X3'!B91,(IF($X$1=4,'X4'!B91,(IF($X$1=5,'X5'!B91,'X6'!B91)))))))))))</f>
        <v>CBG UN Equity</v>
      </c>
      <c r="C132" s="138" t="str">
        <f ca="1"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>CBRE Group Inc</v>
      </c>
      <c r="D132" s="138" t="str">
        <f ca="1"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>Real Estate</v>
      </c>
      <c r="E132" s="139" t="str">
        <f ca="1"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>#N/A N/A</v>
      </c>
      <c r="F132" s="139">
        <f ca="1"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>54</v>
      </c>
      <c r="G132" s="139" t="str">
        <f ca="1"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 xml:space="preserve"> </v>
      </c>
      <c r="H132" s="139" t="str">
        <f ca="1"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>#N/A N/A</v>
      </c>
      <c r="I132" s="140">
        <f ca="1"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>7</v>
      </c>
      <c r="J132" s="140">
        <f ca="1"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>0</v>
      </c>
      <c r="K132" s="140">
        <f ca="1"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>11</v>
      </c>
      <c r="L132" s="141" t="str">
        <f ca="1"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>NA</v>
      </c>
      <c r="M132" s="141" t="str">
        <f ca="1"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>NA</v>
      </c>
      <c r="N132" s="142" t="str">
        <f ca="1"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 xml:space="preserve"> </v>
      </c>
      <c r="O132" s="141" t="str">
        <f ca="1"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>NA</v>
      </c>
      <c r="P132" s="141" t="str">
        <f ca="1"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>NA</v>
      </c>
      <c r="Q132" s="142" t="str">
        <f ca="1"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2" t="str">
        <f ca="1"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 xml:space="preserve"> </v>
      </c>
      <c r="S132" s="142">
        <f ca="1"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>17.343749999999996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2:67" ht="14.1" customHeight="1" x14ac:dyDescent="0.2">
      <c r="B133" s="138" t="str">
        <f>IF((IF($X$1=1,'X1'!B92,(IF($X$1=2,'X2'!B92,(IF($X$1=3,'X3'!B92,(IF($X$1=4,'X4'!B92,(IF($X$1=5,'X5'!B92,'X6'!B92))))))))))="","",(IF($X$1=1,'X1'!B92,(IF($X$1=2,'X2'!B92,(IF($X$1=3,'X3'!B92,(IF($X$1=4,'X4'!B92,(IF($X$1=5,'X5'!B92,'X6'!B92)))))))))))</f>
        <v>CBOE UW Equity</v>
      </c>
      <c r="C133" s="138" t="str">
        <f ca="1"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>Cboe Global Markets Inc</v>
      </c>
      <c r="D133" s="138" t="str">
        <f ca="1"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>Financials</v>
      </c>
      <c r="E133" s="139">
        <f ca="1"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>104.2</v>
      </c>
      <c r="F133" s="139">
        <f ca="1"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>109</v>
      </c>
      <c r="G133" s="139">
        <f ca="1"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>4.606525911708248</v>
      </c>
      <c r="H133" s="139">
        <f ca="1"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>11651.51375</v>
      </c>
      <c r="I133" s="140">
        <f ca="1"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>6</v>
      </c>
      <c r="J133" s="140">
        <f ca="1"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>0</v>
      </c>
      <c r="K133" s="140">
        <f ca="1"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>15</v>
      </c>
      <c r="L133" s="141">
        <f ca="1"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>21.475680131904369</v>
      </c>
      <c r="M133" s="141">
        <f ca="1"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>19.697542533081286</v>
      </c>
      <c r="N133" s="142">
        <f ca="1"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>24.504259396294149</v>
      </c>
      <c r="O133" s="141">
        <f ca="1"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>15.454549857196076</v>
      </c>
      <c r="P133" s="141">
        <f ca="1"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>14.673465249178523</v>
      </c>
      <c r="Q133" s="142">
        <f ca="1"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>36.15493996047914</v>
      </c>
      <c r="R133" s="142">
        <f ca="1"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>1.2600767754318616</v>
      </c>
      <c r="S133" s="142">
        <f ca="1"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>13.93258426966292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2:67" ht="14.1" customHeight="1" x14ac:dyDescent="0.2">
      <c r="B134" s="138" t="str">
        <f>IF((IF($X$1=1,'X1'!B93,(IF($X$1=2,'X2'!B93,(IF($X$1=3,'X3'!B93,(IF($X$1=4,'X4'!B93,(IF($X$1=5,'X5'!B93,'X6'!B93))))))))))="","",(IF($X$1=1,'X1'!B93,(IF($X$1=2,'X2'!B93,(IF($X$1=3,'X3'!B93,(IF($X$1=4,'X4'!B93,(IF($X$1=5,'X5'!B93,'X6'!B93)))))))))))</f>
        <v>CBS UN Equity</v>
      </c>
      <c r="C134" s="138" t="str">
        <f ca="1"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>CBS Corp</v>
      </c>
      <c r="D134" s="138" t="str">
        <f ca="1"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>Communication Services</v>
      </c>
      <c r="E134" s="139">
        <f ca="1"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>55.05</v>
      </c>
      <c r="F134" s="139">
        <f ca="1"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>65</v>
      </c>
      <c r="G134" s="139">
        <f ca="1"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>18.074477747502282</v>
      </c>
      <c r="H134" s="139">
        <f ca="1"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>20708.090646799999</v>
      </c>
      <c r="I134" s="140">
        <f ca="1"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>19</v>
      </c>
      <c r="J134" s="140">
        <f ca="1"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>1</v>
      </c>
      <c r="K134" s="140">
        <f ca="1"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>33</v>
      </c>
      <c r="L134" s="141">
        <f ca="1"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>9.4183062446535502</v>
      </c>
      <c r="M134" s="141">
        <f ca="1"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>8.0979699911738745</v>
      </c>
      <c r="N134" s="142">
        <f ca="1"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>-45.397806423088127</v>
      </c>
      <c r="O134" s="141">
        <f ca="1"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>8.5990997445474076</v>
      </c>
      <c r="P134" s="141">
        <f ca="1"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>7.875322323090975</v>
      </c>
      <c r="Q134" s="142">
        <f ca="1"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>-24.241733324386573</v>
      </c>
      <c r="R134" s="142">
        <f ca="1"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>1.4822888283378748</v>
      </c>
      <c r="S134" s="142">
        <f ca="1"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>17.980769230769237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2:67" ht="14.1" customHeight="1" x14ac:dyDescent="0.2">
      <c r="B135" s="138" t="str">
        <f>IF((IF($X$1=1,'X1'!B94,(IF($X$1=2,'X2'!B94,(IF($X$1=3,'X3'!B94,(IF($X$1=4,'X4'!B94,(IF($X$1=5,'X5'!B94,'X6'!B94))))))))))="","",(IF($X$1=1,'X1'!B94,(IF($X$1=2,'X2'!B94,(IF($X$1=3,'X3'!B94,(IF($X$1=4,'X4'!B94,(IF($X$1=5,'X5'!B94,'X6'!B94)))))))))))</f>
        <v>CCI UN Equity</v>
      </c>
      <c r="C135" s="138" t="str">
        <f ca="1"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>Crown Castle International Cor</v>
      </c>
      <c r="D135" s="138" t="str">
        <f ca="1"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>Real Estate</v>
      </c>
      <c r="E135" s="139">
        <f ca="1"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>106.9</v>
      </c>
      <c r="F135" s="139">
        <f ca="1"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>120</v>
      </c>
      <c r="G135" s="139">
        <f ca="1"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>12.25444340505144</v>
      </c>
      <c r="H135" s="139">
        <f ca="1"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>44346.391296399997</v>
      </c>
      <c r="I135" s="140">
        <f ca="1"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>13</v>
      </c>
      <c r="J135" s="140">
        <f ca="1"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>0</v>
      </c>
      <c r="K135" s="140">
        <f ca="1"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>22</v>
      </c>
      <c r="L135" s="141" t="str">
        <f ca="1"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>NA</v>
      </c>
      <c r="M135" s="141" t="str">
        <f ca="1"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>NA</v>
      </c>
      <c r="N135" s="142" t="str">
        <f ca="1"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 xml:space="preserve"> </v>
      </c>
      <c r="O135" s="141">
        <f ca="1"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>18.659329923185549</v>
      </c>
      <c r="P135" s="141">
        <f ca="1"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>17.364817470336767</v>
      </c>
      <c r="Q135" s="142">
        <f ca="1"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>64.389126106519583</v>
      </c>
      <c r="R135" s="142">
        <f ca="1"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>4.2956033676333023</v>
      </c>
      <c r="S135" s="142">
        <f ca="1"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>16.546671452399565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2:67" ht="14.1" customHeight="1" x14ac:dyDescent="0.2">
      <c r="B136" s="138" t="str">
        <f>IF((IF($X$1=1,'X1'!B95,(IF($X$1=2,'X2'!B95,(IF($X$1=3,'X3'!B95,(IF($X$1=4,'X4'!B95,(IF($X$1=5,'X5'!B95,'X6'!B95))))))))))="","",(IF($X$1=1,'X1'!B95,(IF($X$1=2,'X2'!B95,(IF($X$1=3,'X3'!B95,(IF($X$1=4,'X4'!B95,(IF($X$1=5,'X5'!B95,'X6'!B95)))))))))))</f>
        <v>CCL UN Equity</v>
      </c>
      <c r="C136" s="138" t="str">
        <f ca="1"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>Carnival Corp</v>
      </c>
      <c r="D136" s="138" t="str">
        <f ca="1"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>Consumer Discretionary</v>
      </c>
      <c r="E136" s="139">
        <f ca="1"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>59.09</v>
      </c>
      <c r="F136" s="139">
        <f ca="1"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>74.300003051757813</v>
      </c>
      <c r="G136" s="139">
        <f ca="1"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>25.740401170685079</v>
      </c>
      <c r="H136" s="139">
        <f ca="1"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>41002.789768480419</v>
      </c>
      <c r="I136" s="140">
        <f ca="1"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>17</v>
      </c>
      <c r="J136" s="140">
        <f ca="1"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>0</v>
      </c>
      <c r="K136" s="140">
        <f ca="1"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>25</v>
      </c>
      <c r="L136" s="141">
        <f ca="1"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>12.710260271026028</v>
      </c>
      <c r="M136" s="141">
        <f ca="1"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>11.229570505511212</v>
      </c>
      <c r="N136" s="142">
        <f ca="1"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>-26.312855655393431</v>
      </c>
      <c r="O136" s="141">
        <f ca="1"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>8.8026748136330486</v>
      </c>
      <c r="P136" s="141">
        <f ca="1"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>7.934075358738002</v>
      </c>
      <c r="Q136" s="142">
        <f ca="1"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>-22.448232280038805</v>
      </c>
      <c r="R136" s="142">
        <f ca="1"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>3.5132848197664575</v>
      </c>
      <c r="S136" s="142">
        <f ca="1"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>10.476190476190485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2:67" ht="14.1" customHeight="1" x14ac:dyDescent="0.2">
      <c r="B137" s="138" t="str">
        <f>IF((IF($X$1=1,'X1'!B96,(IF($X$1=2,'X2'!B96,(IF($X$1=3,'X3'!B96,(IF($X$1=4,'X4'!B96,(IF($X$1=5,'X5'!B96,'X6'!B96))))))))))="","",(IF($X$1=1,'X1'!B96,(IF($X$1=2,'X2'!B96,(IF($X$1=3,'X3'!B96,(IF($X$1=4,'X4'!B96,(IF($X$1=5,'X5'!B96,'X6'!B96)))))))))))</f>
        <v>CDNS UW Equity</v>
      </c>
      <c r="C137" s="138" t="str">
        <f ca="1"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>Cadence Design Systems Inc</v>
      </c>
      <c r="D137" s="138" t="str">
        <f ca="1"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>Information Technology</v>
      </c>
      <c r="E137" s="139">
        <f ca="1"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>40.340000000000003</v>
      </c>
      <c r="F137" s="139">
        <f ca="1"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>51</v>
      </c>
      <c r="G137" s="139">
        <f ca="1"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>26.425384234010906</v>
      </c>
      <c r="H137" s="139">
        <f ca="1"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>11408.47472</v>
      </c>
      <c r="I137" s="140">
        <f ca="1"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>4</v>
      </c>
      <c r="J137" s="140">
        <f ca="1"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>1</v>
      </c>
      <c r="K137" s="140">
        <f ca="1"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>8</v>
      </c>
      <c r="L137" s="141">
        <f ca="1"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>21.935834692767809</v>
      </c>
      <c r="M137" s="141">
        <f ca="1"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>20.2713567839196</v>
      </c>
      <c r="N137" s="142">
        <f ca="1"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>27.17198411822357</v>
      </c>
      <c r="O137" s="141">
        <f ca="1"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>14.930732712765957</v>
      </c>
      <c r="P137" s="141">
        <f ca="1"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>13.462723021582734</v>
      </c>
      <c r="Q137" s="142">
        <f ca="1"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>31.540098861309641</v>
      </c>
      <c r="R137" s="142" t="str">
        <f ca="1"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 xml:space="preserve"> </v>
      </c>
      <c r="S137" s="142">
        <f ca="1"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>17.428571428571445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2:67" ht="14.1" customHeight="1" x14ac:dyDescent="0.2">
      <c r="B138" s="138" t="str">
        <f>IF((IF($X$1=1,'X1'!B97,(IF($X$1=2,'X2'!B97,(IF($X$1=3,'X3'!B97,(IF($X$1=4,'X4'!B97,(IF($X$1=5,'X5'!B97,'X6'!B97))))))))))="","",(IF($X$1=1,'X1'!B97,(IF($X$1=2,'X2'!B97,(IF($X$1=3,'X3'!B97,(IF($X$1=4,'X4'!B97,(IF($X$1=5,'X5'!B97,'X6'!B97)))))))))))</f>
        <v>CELG UW Equity</v>
      </c>
      <c r="C138" s="138" t="str">
        <f ca="1"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>Celgene Corp</v>
      </c>
      <c r="D138" s="138" t="str">
        <f ca="1"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>Health Care</v>
      </c>
      <c r="E138" s="139">
        <f ca="1"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>84.28</v>
      </c>
      <c r="F138" s="139">
        <f ca="1"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>104</v>
      </c>
      <c r="G138" s="139">
        <f ca="1"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>23.398196487897494</v>
      </c>
      <c r="H138" s="139">
        <f ca="1"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>59279.434482800003</v>
      </c>
      <c r="I138" s="140">
        <f ca="1"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>17</v>
      </c>
      <c r="J138" s="140">
        <f ca="1"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>1</v>
      </c>
      <c r="K138" s="140">
        <f ca="1"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>27</v>
      </c>
      <c r="L138" s="141">
        <f ca="1"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>7.924031590823617</v>
      </c>
      <c r="M138" s="141">
        <f ca="1"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>6.5977767339909184</v>
      </c>
      <c r="N138" s="142">
        <f ca="1"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>-54.060794415415423</v>
      </c>
      <c r="O138" s="141">
        <f ca="1"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>8.0561321562550976</v>
      </c>
      <c r="P138" s="141">
        <f ca="1"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>6.8594248763128212</v>
      </c>
      <c r="Q138" s="142">
        <f ca="1"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>-29.025290274769233</v>
      </c>
      <c r="R138" s="142">
        <f ca="1"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>0</v>
      </c>
      <c r="S138" s="142">
        <f ca="1"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>16.858638743455511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2:67" ht="14.1" customHeight="1" x14ac:dyDescent="0.2">
      <c r="B139" s="138" t="str">
        <f>IF((IF($X$1=1,'X1'!B98,(IF($X$1=2,'X2'!B98,(IF($X$1=3,'X3'!B98,(IF($X$1=4,'X4'!B98,(IF($X$1=5,'X5'!B98,'X6'!B98))))))))))="","",(IF($X$1=1,'X1'!B98,(IF($X$1=2,'X2'!B98,(IF($X$1=3,'X3'!B98,(IF($X$1=4,'X4'!B98,(IF($X$1=5,'X5'!B98,'X6'!B98)))))))))))</f>
        <v>CERN UW Equity</v>
      </c>
      <c r="C139" s="138" t="str">
        <f ca="1"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>Cerner Corp</v>
      </c>
      <c r="D139" s="138" t="str">
        <f ca="1"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>Health Care</v>
      </c>
      <c r="E139" s="139">
        <f ca="1"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>64.37</v>
      </c>
      <c r="F139" s="139">
        <f ca="1"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>70</v>
      </c>
      <c r="G139" s="139">
        <f ca="1"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>8.7463103930402362</v>
      </c>
      <c r="H139" s="139">
        <f ca="1"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>21178.011361270001</v>
      </c>
      <c r="I139" s="140">
        <f ca="1"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>12</v>
      </c>
      <c r="J139" s="140">
        <f ca="1"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>1</v>
      </c>
      <c r="K139" s="140">
        <f ca="1"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>25</v>
      </c>
      <c r="L139" s="141">
        <f ca="1"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>23.146350233728874</v>
      </c>
      <c r="M139" s="141">
        <f ca="1"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>20.526147959183675</v>
      </c>
      <c r="N139" s="142">
        <f ca="1"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>34.189891816111093</v>
      </c>
      <c r="O139" s="141">
        <f ca="1"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>11.697242313117068</v>
      </c>
      <c r="P139" s="141">
        <f ca="1"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>10.599878323108385</v>
      </c>
      <c r="Q139" s="142">
        <f ca="1"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>3.0529740149017215</v>
      </c>
      <c r="R139" s="142">
        <f ca="1"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>0</v>
      </c>
      <c r="S139" s="142">
        <f ca="1"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>3.2786885245901667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2:67" ht="14.1" customHeight="1" x14ac:dyDescent="0.2">
      <c r="B140" s="138" t="str">
        <f>IF((IF($X$1=1,'X1'!B99,(IF($X$1=2,'X2'!B99,(IF($X$1=3,'X3'!B99,(IF($X$1=4,'X4'!B99,(IF($X$1=5,'X5'!B99,'X6'!B99))))))))))="","",(IF($X$1=1,'X1'!B99,(IF($X$1=2,'X2'!B99,(IF($X$1=3,'X3'!B99,(IF($X$1=4,'X4'!B99,(IF($X$1=5,'X5'!B99,'X6'!B99)))))))))))</f>
        <v>CF UN Equity</v>
      </c>
      <c r="C140" s="138" t="str">
        <f ca="1"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>CF Industries Holdings Inc</v>
      </c>
      <c r="D140" s="138" t="str">
        <f ca="1"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>Materials</v>
      </c>
      <c r="E140" s="139">
        <f ca="1"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>52.3</v>
      </c>
      <c r="F140" s="139">
        <f ca="1"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>55.5</v>
      </c>
      <c r="G140" s="139">
        <f ca="1"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>6.1185468451242953</v>
      </c>
      <c r="H140" s="139">
        <f ca="1"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>12210.411074899999</v>
      </c>
      <c r="I140" s="140">
        <f ca="1"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>8</v>
      </c>
      <c r="J140" s="140">
        <f ca="1"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>1</v>
      </c>
      <c r="K140" s="140">
        <f ca="1"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>20</v>
      </c>
      <c r="L140" s="141">
        <f ca="1"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>21.864548494983278</v>
      </c>
      <c r="M140" s="141">
        <f ca="1"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>17.44496330887258</v>
      </c>
      <c r="N140" s="142">
        <f ca="1"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>26.758705693241104</v>
      </c>
      <c r="O140" s="141">
        <f ca="1"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>10.41740823717938</v>
      </c>
      <c r="P140" s="141">
        <f ca="1"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>9.4258628161934421</v>
      </c>
      <c r="Q140" s="142">
        <f ca="1"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>-8.2223936521502399</v>
      </c>
      <c r="R140" s="142">
        <f ca="1"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>2.3040152963671128</v>
      </c>
      <c r="S140" s="142">
        <f ca="1"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>130.51282051282053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2:67" ht="14.1" customHeight="1" x14ac:dyDescent="0.2">
      <c r="B141" s="138" t="str">
        <f>IF((IF($X$1=1,'X1'!B100,(IF($X$1=2,'X2'!B100,(IF($X$1=3,'X3'!B100,(IF($X$1=4,'X4'!B100,(IF($X$1=5,'X5'!B100,'X6'!B100))))))))))="","",(IF($X$1=1,'X1'!B100,(IF($X$1=2,'X2'!B100,(IF($X$1=3,'X3'!B100,(IF($X$1=4,'X4'!B100,(IF($X$1=5,'X5'!B100,'X6'!B100)))))))))))</f>
        <v>CFG UN Equity</v>
      </c>
      <c r="C141" s="138" t="str">
        <f ca="1"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>Citizens Financial Group Inc</v>
      </c>
      <c r="D141" s="138" t="str">
        <f ca="1"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>Financials</v>
      </c>
      <c r="E141" s="139">
        <f ca="1"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>35.71</v>
      </c>
      <c r="F141" s="139">
        <f ca="1"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>46</v>
      </c>
      <c r="G141" s="139">
        <f ca="1"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>28.815457854942593</v>
      </c>
      <c r="H141" s="139">
        <f ca="1"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>16996.04740811</v>
      </c>
      <c r="I141" s="140">
        <f ca="1"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>15</v>
      </c>
      <c r="J141" s="140">
        <f ca="1"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>2</v>
      </c>
      <c r="K141" s="140">
        <f ca="1"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>22</v>
      </c>
      <c r="L141" s="141">
        <f ca="1"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>9.3408318074810364</v>
      </c>
      <c r="M141" s="141">
        <f ca="1"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>8.5800096107640567</v>
      </c>
      <c r="N141" s="142">
        <f ca="1"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>-45.846960878875464</v>
      </c>
      <c r="O141" s="141" t="str">
        <f ca="1"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>NA</v>
      </c>
      <c r="P141" s="141" t="str">
        <f ca="1"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>NA</v>
      </c>
      <c r="Q141" s="142" t="str">
        <f ca="1"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 xml:space="preserve"> </v>
      </c>
      <c r="R141" s="142">
        <f ca="1"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>3.674040884906189</v>
      </c>
      <c r="S141" s="142">
        <f ca="1"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>31.617647058823522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2:67" ht="14.1" customHeight="1" x14ac:dyDescent="0.2">
      <c r="B142" s="138" t="str">
        <f>IF((IF($X$1=1,'X1'!B101,(IF($X$1=2,'X2'!B101,(IF($X$1=3,'X3'!B101,(IF($X$1=4,'X4'!B101,(IF($X$1=5,'X5'!B101,'X6'!B101))))))))))="","",(IF($X$1=1,'X1'!B101,(IF($X$1=2,'X2'!B101,(IF($X$1=3,'X3'!B101,(IF($X$1=4,'X4'!B101,(IF($X$1=5,'X5'!B101,'X6'!B101)))))))))))</f>
        <v>CHD UN Equity</v>
      </c>
      <c r="C142" s="138" t="str">
        <f ca="1"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>Church &amp; Dwight Co Inc</v>
      </c>
      <c r="D142" s="138" t="str">
        <f ca="1"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>Consumer Staples</v>
      </c>
      <c r="E142" s="139">
        <f ca="1"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>58.51</v>
      </c>
      <c r="F142" s="139">
        <f ca="1"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>57</v>
      </c>
      <c r="G142" s="139">
        <f ca="1"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>-2.5807554264228316</v>
      </c>
      <c r="H142" s="139">
        <f ca="1"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>14358.81956407</v>
      </c>
      <c r="I142" s="140">
        <f ca="1"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>6</v>
      </c>
      <c r="J142" s="140">
        <f ca="1"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>5</v>
      </c>
      <c r="K142" s="140">
        <f ca="1"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>23</v>
      </c>
      <c r="L142" s="141">
        <f ca="1"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>23.901143790849673</v>
      </c>
      <c r="M142" s="141">
        <f ca="1"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>22.070916635231985</v>
      </c>
      <c r="N142" s="142">
        <f ca="1"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>38.565772451752053</v>
      </c>
      <c r="O142" s="141">
        <f ca="1"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>16.578975955967557</v>
      </c>
      <c r="P142" s="141">
        <f ca="1"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>15.897119841669417</v>
      </c>
      <c r="Q142" s="142">
        <f ca="1"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>46.061159771659256</v>
      </c>
      <c r="R142" s="142">
        <f ca="1"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>1.5826354469321486</v>
      </c>
      <c r="S142" s="142">
        <f ca="1"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>10.408163265306133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2:67" ht="14.1" customHeight="1" x14ac:dyDescent="0.2">
      <c r="B143" s="138" t="str">
        <f>IF((IF($X$1=1,'X1'!B102,(IF($X$1=2,'X2'!B102,(IF($X$1=3,'X3'!B102,(IF($X$1=4,'X4'!B102,(IF($X$1=5,'X5'!B102,'X6'!B102))))))))))="","",(IF($X$1=1,'X1'!B102,(IF($X$1=2,'X2'!B102,(IF($X$1=3,'X3'!B102,(IF($X$1=4,'X4'!B102,(IF($X$1=5,'X5'!B102,'X6'!B102)))))))))))</f>
        <v>CHK UN Equity</v>
      </c>
      <c r="C143" s="138" t="str">
        <f ca="1"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>Chesapeake Energy Corp</v>
      </c>
      <c r="D143" s="138" t="str">
        <f ca="1"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>Energy</v>
      </c>
      <c r="E143" s="139">
        <f ca="1"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>4.82</v>
      </c>
      <c r="F143" s="139">
        <f ca="1"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>5</v>
      </c>
      <c r="G143" s="139">
        <f ca="1"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>3.734439834024883</v>
      </c>
      <c r="H143" s="139">
        <f ca="1"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>4397.1607619400002</v>
      </c>
      <c r="I143" s="140">
        <f ca="1"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>1</v>
      </c>
      <c r="J143" s="140">
        <f ca="1"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>8</v>
      </c>
      <c r="K143" s="140">
        <f ca="1"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>24</v>
      </c>
      <c r="L143" s="141">
        <f ca="1"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>6.0325406758448059</v>
      </c>
      <c r="M143" s="141">
        <f ca="1"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>5.5981416957026715</v>
      </c>
      <c r="N143" s="142">
        <f ca="1"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>-65.026625256525676</v>
      </c>
      <c r="O143" s="141">
        <f ca="1"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>6.5543918484660493</v>
      </c>
      <c r="P143" s="141">
        <f ca="1"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>5.7514411098014326</v>
      </c>
      <c r="Q143" s="142">
        <f ca="1"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>-42.255656952064754</v>
      </c>
      <c r="R143" s="142">
        <f ca="1"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>0</v>
      </c>
      <c r="S143" s="142">
        <f ca="1"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>66.666666666666657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2:67" ht="14.1" customHeight="1" x14ac:dyDescent="0.2">
      <c r="B144" s="138" t="str">
        <f>IF((IF($X$1=1,'X1'!B103,(IF($X$1=2,'X2'!B103,(IF($X$1=3,'X3'!B103,(IF($X$1=4,'X4'!B103,(IF($X$1=5,'X5'!B103,'X6'!B103))))))))))="","",(IF($X$1=1,'X1'!B103,(IF($X$1=2,'X2'!B103,(IF($X$1=3,'X3'!B103,(IF($X$1=4,'X4'!B103,(IF($X$1=5,'X5'!B103,'X6'!B103)))))))))))</f>
        <v>CHRW UW Equity</v>
      </c>
      <c r="C144" s="138" t="str">
        <f ca="1"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>CH Robinson Worldwide Inc</v>
      </c>
      <c r="D144" s="138" t="str">
        <f ca="1"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>Industrials</v>
      </c>
      <c r="E144" s="139">
        <f ca="1"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>94.2</v>
      </c>
      <c r="F144" s="139">
        <f ca="1"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>97.5</v>
      </c>
      <c r="G144" s="139">
        <f ca="1"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>3.5031847133757843</v>
      </c>
      <c r="H144" s="139">
        <f ca="1"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>13050.8918058</v>
      </c>
      <c r="I144" s="140">
        <f ca="1"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>7</v>
      </c>
      <c r="J144" s="140">
        <f ca="1"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>2</v>
      </c>
      <c r="K144" s="140">
        <f ca="1"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>23</v>
      </c>
      <c r="L144" s="141">
        <f ca="1"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>18.999596611536909</v>
      </c>
      <c r="M144" s="141">
        <f ca="1"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>18.104939458004996</v>
      </c>
      <c r="N144" s="142">
        <f ca="1"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>10.149280042288368</v>
      </c>
      <c r="O144" s="141">
        <f ca="1"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>13.329373977734397</v>
      </c>
      <c r="P144" s="141">
        <f ca="1"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>12.864170038645147</v>
      </c>
      <c r="Q144" s="142">
        <f ca="1"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>17.43209154708245</v>
      </c>
      <c r="R144" s="142">
        <f ca="1"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>2.1008492569002124</v>
      </c>
      <c r="S144" s="142">
        <f ca="1"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>38.553810584753876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2:67" ht="14.1" customHeight="1" x14ac:dyDescent="0.2">
      <c r="B145" s="138" t="str">
        <f>IF((IF($X$1=1,'X1'!B104,(IF($X$1=2,'X2'!B104,(IF($X$1=3,'X3'!B104,(IF($X$1=4,'X4'!B104,(IF($X$1=5,'X5'!B104,'X6'!B104))))))))))="","",(IF($X$1=1,'X1'!B104,(IF($X$1=2,'X2'!B104,(IF($X$1=3,'X3'!B104,(IF($X$1=4,'X4'!B104,(IF($X$1=5,'X5'!B104,'X6'!B104)))))))))))</f>
        <v>CHTR UW Equity</v>
      </c>
      <c r="C145" s="138" t="str">
        <f ca="1"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>Charter Communications Inc</v>
      </c>
      <c r="D145" s="138" t="str">
        <f ca="1"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>Communication Services</v>
      </c>
      <c r="E145" s="139">
        <f ca="1"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>321.04000000000002</v>
      </c>
      <c r="F145" s="139">
        <f ca="1"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>375</v>
      </c>
      <c r="G145" s="139">
        <f ca="1"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>16.80787440817344</v>
      </c>
      <c r="H145" s="139">
        <f ca="1"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>82723.563845400015</v>
      </c>
      <c r="I145" s="140">
        <f ca="1"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>22</v>
      </c>
      <c r="J145" s="140">
        <f ca="1"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>1</v>
      </c>
      <c r="K145" s="140">
        <f ca="1"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>29</v>
      </c>
      <c r="L145" s="141" t="str">
        <f ca="1"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>NA</v>
      </c>
      <c r="M145" s="141">
        <f ca="1"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>24.85022060531001</v>
      </c>
      <c r="N145" s="142" t="str">
        <f ca="1"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41">
        <f ca="1"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>9.0905148621676908</v>
      </c>
      <c r="P145" s="141">
        <f ca="1"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>8.5166892324449481</v>
      </c>
      <c r="Q145" s="142">
        <f ca="1"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>-19.912354827211722</v>
      </c>
      <c r="R145" s="142">
        <f ca="1"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>0</v>
      </c>
      <c r="S145" s="142">
        <f ca="1"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>449.47368421052636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2:67" ht="14.1" customHeight="1" x14ac:dyDescent="0.2">
      <c r="B146" s="138" t="str">
        <f>IF((IF($X$1=1,'X1'!B105,(IF($X$1=2,'X2'!B105,(IF($X$1=3,'X3'!B105,(IF($X$1=4,'X4'!B105,(IF($X$1=5,'X5'!B105,'X6'!B105))))))))))="","",(IF($X$1=1,'X1'!B105,(IF($X$1=2,'X2'!B105,(IF($X$1=3,'X3'!B105,(IF($X$1=4,'X4'!B105,(IF($X$1=5,'X5'!B105,'X6'!B105)))))))))))</f>
        <v>CI UN Equity</v>
      </c>
      <c r="C146" s="138" t="str">
        <f ca="1"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>Cigna Corp</v>
      </c>
      <c r="D146" s="138" t="str">
        <f ca="1"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>Health Care</v>
      </c>
      <c r="E146" s="155">
        <f ca="1"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>211.96</v>
      </c>
      <c r="F146" s="155">
        <f ca="1"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>235.5</v>
      </c>
      <c r="G146" s="139">
        <f ca="1"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>11.105869031892812</v>
      </c>
      <c r="H146" s="156">
        <f ca="1"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>51583.556164840003</v>
      </c>
      <c r="I146" s="157">
        <f ca="1"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>16</v>
      </c>
      <c r="J146" s="157">
        <f ca="1"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>1</v>
      </c>
      <c r="K146" s="157">
        <f ca="1"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>22</v>
      </c>
      <c r="L146" s="158">
        <f ca="1"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>13.934652554072711</v>
      </c>
      <c r="M146" s="158">
        <f ca="1"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>12.35990436760161</v>
      </c>
      <c r="N146" s="159">
        <f ca="1"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>-19.214498188949491</v>
      </c>
      <c r="O146" s="158">
        <f ca="1"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>8.3149558371445167</v>
      </c>
      <c r="P146" s="158">
        <f ca="1"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>8.5895353059852066</v>
      </c>
      <c r="Q146" s="159">
        <f ca="1"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>-26.745047688768565</v>
      </c>
      <c r="R146" s="159">
        <f ca="1"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>1.9343272315531235E-2</v>
      </c>
      <c r="S146" s="142">
        <f ca="1"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>21.554770318021195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2:67" ht="14.1" customHeight="1" x14ac:dyDescent="0.2">
      <c r="B147" s="138" t="str">
        <f>IF((IF($X$1=1,'X1'!B106,(IF($X$1=2,'X2'!B106,(IF($X$1=3,'X3'!B106,(IF($X$1=4,'X4'!B106,(IF($X$1=5,'X5'!B106,'X6'!B106))))))))))="","",(IF($X$1=1,'X1'!B106,(IF($X$1=2,'X2'!B106,(IF($X$1=3,'X3'!B106,(IF($X$1=4,'X4'!B106,(IF($X$1=5,'X5'!B106,'X6'!B106)))))))))))</f>
        <v>CINF UW Equity</v>
      </c>
      <c r="C147" s="138" t="str">
        <f ca="1"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>Cincinnati Financial Corp</v>
      </c>
      <c r="D147" s="138" t="str">
        <f ca="1"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>Financials</v>
      </c>
      <c r="E147" s="155">
        <f ca="1"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>74.290000000000006</v>
      </c>
      <c r="F147" s="155">
        <f ca="1"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>76.5</v>
      </c>
      <c r="G147" s="139">
        <f ca="1"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>2.9748283752860427</v>
      </c>
      <c r="H147" s="156">
        <f ca="1"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>12083.437955490001</v>
      </c>
      <c r="I147" s="157">
        <f ca="1"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>1</v>
      </c>
      <c r="J147" s="157">
        <f ca="1"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>2</v>
      </c>
      <c r="K147" s="157">
        <f ca="1"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>7</v>
      </c>
      <c r="L147" s="158">
        <f ca="1"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>22.169501641301107</v>
      </c>
      <c r="M147" s="158">
        <f ca="1"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>22.077265973254086</v>
      </c>
      <c r="N147" s="159">
        <f ca="1"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>28.526657413497247</v>
      </c>
      <c r="O147" s="158" t="str">
        <f ca="1"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>NA</v>
      </c>
      <c r="P147" s="158" t="str">
        <f ca="1"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>NA</v>
      </c>
      <c r="Q147" s="159" t="str">
        <f ca="1"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59">
        <f ca="1"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>3.1902005653519985</v>
      </c>
      <c r="S147" s="142">
        <f ca="1"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>22.413793103448278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2:67" ht="14.1" customHeight="1" x14ac:dyDescent="0.2">
      <c r="B148" s="138" t="str">
        <f>IF((IF($X$1=1,'X1'!B107,(IF($X$1=2,'X2'!B107,(IF($X$1=3,'X3'!B107,(IF($X$1=4,'X4'!B107,(IF($X$1=5,'X5'!B107,'X6'!B107))))))))))="","",(IF($X$1=1,'X1'!B107,(IF($X$1=2,'X2'!B107,(IF($X$1=3,'X3'!B107,(IF($X$1=4,'X4'!B107,(IF($X$1=5,'X5'!B107,'X6'!B107)))))))))))</f>
        <v>CL UN Equity</v>
      </c>
      <c r="C148" s="138" t="str">
        <f ca="1"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>Colgate-Palmolive Co</v>
      </c>
      <c r="D148" s="138" t="str">
        <f ca="1"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>Consumer Staples</v>
      </c>
      <c r="E148" s="155">
        <f ca="1"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>62.61</v>
      </c>
      <c r="F148" s="155">
        <f ca="1"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>67</v>
      </c>
      <c r="G148" s="139">
        <f ca="1"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>7.0116594793164122</v>
      </c>
      <c r="H148" s="156">
        <f ca="1"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>54329.119756560001</v>
      </c>
      <c r="I148" s="157">
        <f ca="1"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>6</v>
      </c>
      <c r="J148" s="157">
        <f ca="1"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>2</v>
      </c>
      <c r="K148" s="157">
        <f ca="1"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>24</v>
      </c>
      <c r="L148" s="158">
        <f ca="1"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>19.707271010387156</v>
      </c>
      <c r="M148" s="158">
        <f ca="1"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>18.58414959928762</v>
      </c>
      <c r="N148" s="159">
        <f ca="1"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>14.251989543519649</v>
      </c>
      <c r="O148" s="158">
        <f ca="1"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>13.20629610200171</v>
      </c>
      <c r="P148" s="158">
        <f ca="1"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>12.71661254164135</v>
      </c>
      <c r="Q148" s="159">
        <f ca="1"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>16.347772628984416</v>
      </c>
      <c r="R148" s="159">
        <f ca="1"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>2.7966778469892994</v>
      </c>
      <c r="S148" s="142">
        <f ca="1"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>-0.54794520547945258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2:67" ht="14.1" customHeight="1" x14ac:dyDescent="0.2">
      <c r="B149" s="138" t="str">
        <f>IF((IF($X$1=1,'X1'!B108,(IF($X$1=2,'X2'!B108,(IF($X$1=3,'X3'!B108,(IF($X$1=4,'X4'!B108,(IF($X$1=5,'X5'!B108,'X6'!B108))))))))))="","",(IF($X$1=1,'X1'!B108,(IF($X$1=2,'X2'!B108,(IF($X$1=3,'X3'!B108,(IF($X$1=4,'X4'!B108,(IF($X$1=5,'X5'!B108,'X6'!B108)))))))))))</f>
        <v>CLX UN Equity</v>
      </c>
      <c r="C149" s="138" t="str">
        <f ca="1"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>Clorox Co/The</v>
      </c>
      <c r="D149" s="138" t="str">
        <f ca="1"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>Consumer Staples</v>
      </c>
      <c r="E149" s="155">
        <f ca="1"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>148.69</v>
      </c>
      <c r="F149" s="155">
        <f ca="1"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>136</v>
      </c>
      <c r="G149" s="139">
        <f ca="1"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>-8.5345349384625671</v>
      </c>
      <c r="H149" s="156">
        <f ca="1"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>18986.266543679998</v>
      </c>
      <c r="I149" s="157">
        <f ca="1"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>3</v>
      </c>
      <c r="J149" s="157">
        <f ca="1"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>5</v>
      </c>
      <c r="K149" s="157">
        <f ca="1"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>19</v>
      </c>
      <c r="L149" s="158">
        <f ca="1"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>23.113632830716618</v>
      </c>
      <c r="M149" s="158">
        <f ca="1"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>21.716080035051846</v>
      </c>
      <c r="N149" s="159">
        <f ca="1"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>34.000214189773217</v>
      </c>
      <c r="O149" s="158">
        <f ca="1"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>15.957638526393565</v>
      </c>
      <c r="P149" s="158">
        <f ca="1"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>15.27733551366874</v>
      </c>
      <c r="Q149" s="159">
        <f ca="1"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>40.587162715740213</v>
      </c>
      <c r="R149" s="159">
        <f ca="1"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>2.5812092272513283</v>
      </c>
      <c r="S149" s="142">
        <f ca="1"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>8.2894513334465785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2:67" ht="14.1" customHeight="1" x14ac:dyDescent="0.2">
      <c r="B150" s="138" t="str">
        <f>IF((IF($X$1=1,'X1'!B109,(IF($X$1=2,'X2'!B109,(IF($X$1=3,'X3'!B109,(IF($X$1=4,'X4'!B109,(IF($X$1=5,'X5'!B109,'X6'!B109))))))))))="","",(IF($X$1=1,'X1'!B109,(IF($X$1=2,'X2'!B109,(IF($X$1=3,'X3'!B109,(IF($X$1=4,'X4'!B109,(IF($X$1=5,'X5'!B109,'X6'!B109)))))))))))</f>
        <v>CMA UN Equity</v>
      </c>
      <c r="C150" s="138" t="str">
        <f ca="1"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>Comerica Inc</v>
      </c>
      <c r="D150" s="138" t="str">
        <f ca="1"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>Financials</v>
      </c>
      <c r="E150" s="155">
        <f ca="1"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>83.9</v>
      </c>
      <c r="F150" s="155">
        <f ca="1"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>100</v>
      </c>
      <c r="G150" s="139">
        <f ca="1"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>19.189511323003572</v>
      </c>
      <c r="H150" s="156">
        <f ca="1"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>13927.400000000001</v>
      </c>
      <c r="I150" s="157">
        <f ca="1"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>16</v>
      </c>
      <c r="J150" s="157">
        <f ca="1"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>2</v>
      </c>
      <c r="K150" s="157">
        <f ca="1"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>29</v>
      </c>
      <c r="L150" s="158">
        <f ca="1"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>10.492746373186593</v>
      </c>
      <c r="M150" s="158">
        <f ca="1"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>9.6204563696823762</v>
      </c>
      <c r="N150" s="159">
        <f ca="1"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>-39.16878961677368</v>
      </c>
      <c r="O150" s="158" t="str">
        <f ca="1"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>NA</v>
      </c>
      <c r="P150" s="158" t="str">
        <f ca="1"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>NA</v>
      </c>
      <c r="Q150" s="159" t="str">
        <f ca="1"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59">
        <f ca="1"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>3.0512514898688914</v>
      </c>
      <c r="S150" s="142">
        <f ca="1"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>46.406250000000007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2:67" ht="14.1" customHeight="1" x14ac:dyDescent="0.2">
      <c r="B151" s="138" t="str">
        <f>IF((IF($X$1=1,'X1'!B110,(IF($X$1=2,'X2'!B110,(IF($X$1=3,'X3'!B110,(IF($X$1=4,'X4'!B110,(IF($X$1=5,'X5'!B110,'X6'!B110))))))))))="","",(IF($X$1=1,'X1'!B110,(IF($X$1=2,'X2'!B110,(IF($X$1=3,'X3'!B110,(IF($X$1=4,'X4'!B110,(IF($X$1=5,'X5'!B110,'X6'!B110)))))))))))</f>
        <v>CMCSA UW Equity</v>
      </c>
      <c r="C151" s="138" t="str">
        <f ca="1"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>Comcast Corp</v>
      </c>
      <c r="D151" s="138" t="str">
        <f ca="1"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>Communication Services</v>
      </c>
      <c r="E151" s="155">
        <f ca="1"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>36</v>
      </c>
      <c r="F151" s="155">
        <f ca="1"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>43</v>
      </c>
      <c r="G151" s="139">
        <f ca="1"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>19.444444444444443</v>
      </c>
      <c r="H151" s="156">
        <f ca="1"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>164949.60175337328</v>
      </c>
      <c r="I151" s="157">
        <f ca="1"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>21</v>
      </c>
      <c r="J151" s="157">
        <f ca="1"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>0</v>
      </c>
      <c r="K151" s="157">
        <f ca="1"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>28</v>
      </c>
      <c r="L151" s="158">
        <f ca="1"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>12.972972972972974</v>
      </c>
      <c r="M151" s="158">
        <f ca="1"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>11.352885525070954</v>
      </c>
      <c r="N151" s="159">
        <f ca="1"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>-24.7897909520171</v>
      </c>
      <c r="O151" s="158">
        <f ca="1"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>7.4371133969774554</v>
      </c>
      <c r="P151" s="158">
        <f ca="1"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>6.9675289587777325</v>
      </c>
      <c r="Q151" s="159">
        <f ca="1"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>-34.478859792008407</v>
      </c>
      <c r="R151" s="159">
        <f ca="1"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>2.3000000000000003</v>
      </c>
      <c r="S151" s="142">
        <f ca="1"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>17.307692307692303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2:67" ht="14.1" customHeight="1" x14ac:dyDescent="0.2">
      <c r="B152" s="138" t="str">
        <f>IF((IF($X$1=1,'X1'!B111,(IF($X$1=2,'X2'!B111,(IF($X$1=3,'X3'!B111,(IF($X$1=4,'X4'!B111,(IF($X$1=5,'X5'!B111,'X6'!B111))))))))))="","",(IF($X$1=1,'X1'!B111,(IF($X$1=2,'X2'!B111,(IF($X$1=3,'X3'!B111,(IF($X$1=4,'X4'!B111,(IF($X$1=5,'X5'!B111,'X6'!B111)))))))))))</f>
        <v>CME UW Equity</v>
      </c>
      <c r="C152" s="138" t="str">
        <f ca="1"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>CME Group Inc</v>
      </c>
      <c r="D152" s="138" t="str">
        <f ca="1"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>Financials</v>
      </c>
      <c r="E152" s="155">
        <f ca="1"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>178.06</v>
      </c>
      <c r="F152" s="155">
        <f ca="1"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>184.5</v>
      </c>
      <c r="G152" s="139">
        <f ca="1"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>3.6167583960462713</v>
      </c>
      <c r="H152" s="156">
        <f ca="1"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>60649.003957739995</v>
      </c>
      <c r="I152" s="157">
        <f ca="1"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>6</v>
      </c>
      <c r="J152" s="157">
        <f ca="1"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>1</v>
      </c>
      <c r="K152" s="157">
        <f ca="1"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>13</v>
      </c>
      <c r="L152" s="158">
        <f ca="1"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>25.061224489795919</v>
      </c>
      <c r="M152" s="158">
        <f ca="1"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>23.493864625940098</v>
      </c>
      <c r="N152" s="159">
        <f ca="1"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>45.291286492523412</v>
      </c>
      <c r="O152" s="158">
        <f ca="1"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>19.417430798919334</v>
      </c>
      <c r="P152" s="158">
        <f ca="1"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>17.944474119728358</v>
      </c>
      <c r="Q152" s="159">
        <f ca="1"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>71.068012271001322</v>
      </c>
      <c r="R152" s="159">
        <f ca="1"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>3.3235987869257557</v>
      </c>
      <c r="S152" s="142">
        <f ca="1"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>20.4201680672269</v>
      </c>
    </row>
    <row r="153" spans="2:67" ht="14.1" customHeight="1" x14ac:dyDescent="0.2">
      <c r="B153" s="138" t="str">
        <f>IF((IF($X$1=1,'X1'!B112,(IF($X$1=2,'X2'!B112,(IF($X$1=3,'X3'!B112,(IF($X$1=4,'X4'!B112,(IF($X$1=5,'X5'!B112,'X6'!B112))))))))))="","",(IF($X$1=1,'X1'!B112,(IF($X$1=2,'X2'!B112,(IF($X$1=3,'X3'!B112,(IF($X$1=4,'X4'!B112,(IF($X$1=5,'X5'!B112,'X6'!B112)))))))))))</f>
        <v>CMG UN Equity</v>
      </c>
      <c r="C153" s="138" t="str">
        <f ca="1"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>Chipotle Mexican Grill Inc</v>
      </c>
      <c r="D153" s="138" t="str">
        <f ca="1"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>Consumer Discretionary</v>
      </c>
      <c r="E153" s="155">
        <f ca="1"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>433.95</v>
      </c>
      <c r="F153" s="155">
        <f ca="1"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>465</v>
      </c>
      <c r="G153" s="139">
        <f ca="1"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>7.1552022122364445</v>
      </c>
      <c r="H153" s="156">
        <f ca="1"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>12065.59136475</v>
      </c>
      <c r="I153" s="157">
        <f ca="1"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>10</v>
      </c>
      <c r="J153" s="157">
        <f ca="1"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>5</v>
      </c>
      <c r="K153" s="157">
        <f ca="1"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>32</v>
      </c>
      <c r="L153" s="158">
        <f ca="1"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>36.0753179815446</v>
      </c>
      <c r="M153" s="158">
        <f ca="1"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>28.323869199138436</v>
      </c>
      <c r="N153" s="159">
        <f ca="1"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>109.14498261246615</v>
      </c>
      <c r="O153" s="158">
        <f ca="1"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>17.530554275829033</v>
      </c>
      <c r="P153" s="158">
        <f ca="1"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>14.709687659603883</v>
      </c>
      <c r="Q153" s="159">
        <f ca="1"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>54.444586672191406</v>
      </c>
      <c r="R153" s="159">
        <f ca="1"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>0</v>
      </c>
      <c r="S153" s="142">
        <f ca="1"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>49.750365914379813</v>
      </c>
    </row>
    <row r="154" spans="2:67" ht="14.1" customHeight="1" x14ac:dyDescent="0.2">
      <c r="B154" s="138" t="str">
        <f>IF((IF($X$1=1,'X1'!B113,(IF($X$1=2,'X2'!B113,(IF($X$1=3,'X3'!B113,(IF($X$1=4,'X4'!B113,(IF($X$1=5,'X5'!B113,'X6'!B113))))))))))="","",(IF($X$1=1,'X1'!B113,(IF($X$1=2,'X2'!B113,(IF($X$1=3,'X3'!B113,(IF($X$1=4,'X4'!B113,(IF($X$1=5,'X5'!B113,'X6'!B113)))))))))))</f>
        <v>CMI UN Equity</v>
      </c>
      <c r="C154" s="138" t="str">
        <f ca="1"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>Cummins Inc</v>
      </c>
      <c r="D154" s="138" t="str">
        <f ca="1"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>Industrials</v>
      </c>
      <c r="E154" s="155">
        <f ca="1"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>147.41</v>
      </c>
      <c r="F154" s="155">
        <f ca="1"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>160</v>
      </c>
      <c r="G154" s="139">
        <f ca="1"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>8.5408045587137984</v>
      </c>
      <c r="H154" s="156">
        <f ca="1"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>24073.705318689998</v>
      </c>
      <c r="I154" s="157">
        <f ca="1"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>7</v>
      </c>
      <c r="J154" s="157">
        <f ca="1"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>4</v>
      </c>
      <c r="K154" s="157">
        <f ca="1"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>28</v>
      </c>
      <c r="L154" s="158">
        <f ca="1"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>9.6821018062397375</v>
      </c>
      <c r="M154" s="158">
        <f ca="1"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>9.9299427416638597</v>
      </c>
      <c r="N154" s="159">
        <f ca="1"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>-43.868463891182699</v>
      </c>
      <c r="O154" s="158">
        <f ca="1"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>6.5080299032541777</v>
      </c>
      <c r="P154" s="158">
        <f ca="1"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>6.7555958824801428</v>
      </c>
      <c r="Q154" s="159">
        <f ca="1"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>-42.664106756497866</v>
      </c>
      <c r="R154" s="159">
        <f ca="1"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>3.0866291296384234</v>
      </c>
      <c r="S154" s="142">
        <f ca="1"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>38.613678884454806</v>
      </c>
    </row>
    <row r="155" spans="2:67" ht="14.1" customHeight="1" x14ac:dyDescent="0.2">
      <c r="B155" s="138" t="str">
        <f>IF((IF($X$1=1,'X1'!B114,(IF($X$1=2,'X2'!B114,(IF($X$1=3,'X3'!B114,(IF($X$1=4,'X4'!B114,(IF($X$1=5,'X5'!B114,'X6'!B114))))))))))="","",(IF($X$1=1,'X1'!B114,(IF($X$1=2,'X2'!B114,(IF($X$1=3,'X3'!B114,(IF($X$1=4,'X4'!B114,(IF($X$1=5,'X5'!B114,'X6'!B114)))))))))))</f>
        <v>CMS UN Equity</v>
      </c>
      <c r="C155" s="138" t="str">
        <f ca="1"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>CMS Energy Corp</v>
      </c>
      <c r="D155" s="138" t="str">
        <f ca="1"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>Utilities</v>
      </c>
      <c r="E155" s="155">
        <f ca="1"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>49.69</v>
      </c>
      <c r="F155" s="155">
        <f ca="1"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>50.5</v>
      </c>
      <c r="G155" s="139">
        <f ca="1"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>1.630106661300057</v>
      </c>
      <c r="H155" s="156">
        <f ca="1"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>14075.459067629999</v>
      </c>
      <c r="I155" s="157">
        <f ca="1"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>8</v>
      </c>
      <c r="J155" s="157">
        <f ca="1"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>1</v>
      </c>
      <c r="K155" s="157">
        <f ca="1"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>18</v>
      </c>
      <c r="L155" s="158">
        <f ca="1"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>19.844249201277954</v>
      </c>
      <c r="M155" s="158">
        <f ca="1"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>18.506517690875231</v>
      </c>
      <c r="N155" s="159">
        <f ca="1"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>15.046114251354492</v>
      </c>
      <c r="O155" s="158">
        <f ca="1"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>10.444086100436115</v>
      </c>
      <c r="P155" s="158">
        <f ca="1"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>10.266323853989812</v>
      </c>
      <c r="Q155" s="159">
        <f ca="1"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>-7.9873610628119369</v>
      </c>
      <c r="R155" s="159">
        <f ca="1"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>3.0790903602334474</v>
      </c>
      <c r="S155" s="142">
        <f ca="1"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>-7.7419354838709573</v>
      </c>
    </row>
    <row r="156" spans="2:67" ht="14.1" customHeight="1" x14ac:dyDescent="0.2">
      <c r="B156" s="138" t="str">
        <f>IF((IF($X$1=1,'X1'!B115,(IF($X$1=2,'X2'!B115,(IF($X$1=3,'X3'!B115,(IF($X$1=4,'X4'!B115,(IF($X$1=5,'X5'!B115,'X6'!B115))))))))))="","",(IF($X$1=1,'X1'!B115,(IF($X$1=2,'X2'!B115,(IF($X$1=3,'X3'!B115,(IF($X$1=4,'X4'!B115,(IF($X$1=5,'X5'!B115,'X6'!B115)))))))))))</f>
        <v>CNC UN Equity</v>
      </c>
      <c r="C156" s="138" t="str">
        <f ca="1"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>Centene Corp</v>
      </c>
      <c r="D156" s="138" t="str">
        <f ca="1"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>Health Care</v>
      </c>
      <c r="E156" s="155">
        <f ca="1"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>146.46</v>
      </c>
      <c r="F156" s="155">
        <f ca="1"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>160</v>
      </c>
      <c r="G156" s="139">
        <f ca="1"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>9.2448450088761458</v>
      </c>
      <c r="H156" s="156">
        <f ca="1"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>30061.892034660003</v>
      </c>
      <c r="I156" s="157">
        <f ca="1"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>15</v>
      </c>
      <c r="J156" s="157">
        <f ca="1"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>0</v>
      </c>
      <c r="K156" s="157">
        <f ca="1"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>21</v>
      </c>
      <c r="L156" s="158">
        <f ca="1"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>17.626669876038029</v>
      </c>
      <c r="M156" s="158">
        <f ca="1"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>15.682621265660135</v>
      </c>
      <c r="N156" s="159">
        <f ca="1"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>2.1898009776547989</v>
      </c>
      <c r="O156" s="158">
        <f ca="1"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>8.9102294179339268</v>
      </c>
      <c r="P156" s="158">
        <f ca="1"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>7.3398736501079913</v>
      </c>
      <c r="Q156" s="159">
        <f ca="1"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>-21.500673740555332</v>
      </c>
      <c r="R156" s="159">
        <f ca="1"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>0</v>
      </c>
      <c r="S156" s="142">
        <f ca="1"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>30.370370370370363</v>
      </c>
    </row>
    <row r="157" spans="2:67" ht="14.1" customHeight="1" x14ac:dyDescent="0.2">
      <c r="B157" s="138" t="str">
        <f>IF((IF($X$1=1,'X1'!B116,(IF($X$1=2,'X2'!B116,(IF($X$1=3,'X3'!B116,(IF($X$1=4,'X4'!B116,(IF($X$1=5,'X5'!B116,'X6'!B116))))))))))="","",(IF($X$1=1,'X1'!B116,(IF($X$1=2,'X2'!B116,(IF($X$1=3,'X3'!B116,(IF($X$1=4,'X4'!B116,(IF($X$1=5,'X5'!B116,'X6'!B116)))))))))))</f>
        <v>CNP UN Equity</v>
      </c>
      <c r="C157" s="138" t="str">
        <f ca="1"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>CenterPoint Energy Inc</v>
      </c>
      <c r="D157" s="138" t="str">
        <f ca="1"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>Utilities</v>
      </c>
      <c r="E157" s="155">
        <f ca="1"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>27.75</v>
      </c>
      <c r="F157" s="155">
        <f ca="1"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>29</v>
      </c>
      <c r="G157" s="139">
        <f ca="1"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>4.5045045045045029</v>
      </c>
      <c r="H157" s="156">
        <f ca="1"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>13907.99142</v>
      </c>
      <c r="I157" s="157">
        <f ca="1"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>5</v>
      </c>
      <c r="J157" s="157">
        <f ca="1"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>0</v>
      </c>
      <c r="K157" s="157">
        <f ca="1"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>16</v>
      </c>
      <c r="L157" s="158">
        <f ca="1"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>16.508030933967877</v>
      </c>
      <c r="M157" s="158">
        <f ca="1"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>15.537513997760358</v>
      </c>
      <c r="N157" s="159">
        <f ca="1"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>-4.2954563999399671</v>
      </c>
      <c r="O157" s="158">
        <f ca="1"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>8.7233482289275166</v>
      </c>
      <c r="P157" s="158">
        <f ca="1"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>8.5125584093454965</v>
      </c>
      <c r="Q157" s="159">
        <f ca="1"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>-23.147101317160732</v>
      </c>
      <c r="R157" s="159">
        <f ca="1"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>4.2450450450450452</v>
      </c>
      <c r="S157" s="142">
        <f ca="1"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>11.052631578947365</v>
      </c>
    </row>
    <row r="158" spans="2:67" ht="14.1" customHeight="1" x14ac:dyDescent="0.2">
      <c r="B158" s="138" t="str">
        <f>IF((IF($X$1=1,'X1'!B117,(IF($X$1=2,'X2'!B117,(IF($X$1=3,'X3'!B117,(IF($X$1=4,'X4'!B117,(IF($X$1=5,'X5'!B117,'X6'!B117))))))))))="","",(IF($X$1=1,'X1'!B117,(IF($X$1=2,'X2'!B117,(IF($X$1=3,'X3'!B117,(IF($X$1=4,'X4'!B117,(IF($X$1=5,'X5'!B117,'X6'!B117)))))))))))</f>
        <v>COF UN Equity</v>
      </c>
      <c r="C158" s="138" t="str">
        <f ca="1"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>Capital One Financial Corp</v>
      </c>
      <c r="D158" s="138" t="str">
        <f ca="1"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>Financials</v>
      </c>
      <c r="E158" s="155">
        <f ca="1"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>91.63</v>
      </c>
      <c r="F158" s="155">
        <f ca="1"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>116</v>
      </c>
      <c r="G158" s="139">
        <f ca="1"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>26.596092982647601</v>
      </c>
      <c r="H158" s="156">
        <f ca="1"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>43838.085132380002</v>
      </c>
      <c r="I158" s="157">
        <f ca="1"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>20</v>
      </c>
      <c r="J158" s="157">
        <f ca="1"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>1</v>
      </c>
      <c r="K158" s="157">
        <f ca="1"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>27</v>
      </c>
      <c r="L158" s="158">
        <f ca="1"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>8.1354878806712243</v>
      </c>
      <c r="M158" s="158">
        <f ca="1"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>7.5378413951957874</v>
      </c>
      <c r="N158" s="159">
        <f ca="1"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>-52.834886383611</v>
      </c>
      <c r="O158" s="158" t="str">
        <f ca="1"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>NA</v>
      </c>
      <c r="P158" s="158" t="str">
        <f ca="1"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>NA</v>
      </c>
      <c r="Q158" s="159" t="str">
        <f ca="1"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59">
        <f ca="1"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>1.8258212375859437</v>
      </c>
      <c r="S158" s="142">
        <f ca="1"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>18.045321473179175</v>
      </c>
    </row>
    <row r="159" spans="2:67" ht="14.1" customHeight="1" x14ac:dyDescent="0.2">
      <c r="B159" s="138" t="str">
        <f>IF((IF($X$1=1,'X1'!B118,(IF($X$1=2,'X2'!B118,(IF($X$1=3,'X3'!B118,(IF($X$1=4,'X4'!B118,(IF($X$1=5,'X5'!B118,'X6'!B118))))))))))="","",(IF($X$1=1,'X1'!B118,(IF($X$1=2,'X2'!B118,(IF($X$1=3,'X3'!B118,(IF($X$1=4,'X4'!B118,(IF($X$1=5,'X5'!B118,'X6'!B118)))))))))))</f>
        <v>COG UN Equity</v>
      </c>
      <c r="C159" s="138" t="str">
        <f ca="1"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>Cabot Oil &amp; Gas Corp</v>
      </c>
      <c r="D159" s="138" t="str">
        <f ca="1"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>Energy</v>
      </c>
      <c r="E159" s="155">
        <f ca="1"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>23.9</v>
      </c>
      <c r="F159" s="155">
        <f ca="1"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>26</v>
      </c>
      <c r="G159" s="139">
        <f ca="1"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>8.7866108786611044</v>
      </c>
      <c r="H159" s="156">
        <f ca="1"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>10544.1394776</v>
      </c>
      <c r="I159" s="157">
        <f ca="1"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>16</v>
      </c>
      <c r="J159" s="157">
        <f ca="1"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>2</v>
      </c>
      <c r="K159" s="157">
        <f ca="1"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>30</v>
      </c>
      <c r="L159" s="158">
        <f ca="1"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>15.136162127929069</v>
      </c>
      <c r="M159" s="158">
        <f ca="1"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>13.003264417845482</v>
      </c>
      <c r="N159" s="159">
        <f ca="1"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>-12.248802167601758</v>
      </c>
      <c r="O159" s="158">
        <f ca="1"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>7.6781450775867279</v>
      </c>
      <c r="P159" s="158">
        <f ca="1"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>6.6838105635880796</v>
      </c>
      <c r="Q159" s="159">
        <f ca="1"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>-32.355365137995697</v>
      </c>
      <c r="R159" s="159">
        <f ca="1"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>1.092050209205021</v>
      </c>
      <c r="S159" s="142">
        <f ca="1"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>284.28571428571428</v>
      </c>
    </row>
    <row r="160" spans="2:67" ht="14.1" customHeight="1" x14ac:dyDescent="0.2">
      <c r="B160" s="138" t="str">
        <f>IF((IF($X$1=1,'X1'!B119,(IF($X$1=2,'X2'!B119,(IF($X$1=3,'X3'!B119,(IF($X$1=4,'X4'!B119,(IF($X$1=5,'X5'!B119,'X6'!B119))))))))))="","",(IF($X$1=1,'X1'!B119,(IF($X$1=2,'X2'!B119,(IF($X$1=3,'X3'!B119,(IF($X$1=4,'X4'!B119,(IF($X$1=5,'X5'!B119,'X6'!B119)))))))))))</f>
        <v>COH UN Equity</v>
      </c>
      <c r="C160" s="138" t="str">
        <f ca="1"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>Tapestry Inc</v>
      </c>
      <c r="D160" s="138" t="str">
        <f ca="1"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>Consumer Discretionary</v>
      </c>
      <c r="E160" s="155" t="str">
        <f ca="1"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>#N/A N/A</v>
      </c>
      <c r="F160" s="155">
        <f ca="1"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>60</v>
      </c>
      <c r="G160" s="139" t="str">
        <f ca="1"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56" t="str">
        <f ca="1"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>#N/A N/A</v>
      </c>
      <c r="I160" s="157">
        <f ca="1"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>24</v>
      </c>
      <c r="J160" s="157">
        <f ca="1"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>1</v>
      </c>
      <c r="K160" s="157">
        <f ca="1"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>37</v>
      </c>
      <c r="L160" s="158" t="str">
        <f ca="1"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>NA</v>
      </c>
      <c r="M160" s="158" t="str">
        <f ca="1"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>NA</v>
      </c>
      <c r="N160" s="159" t="str">
        <f ca="1"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58" t="str">
        <f ca="1"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>NA</v>
      </c>
      <c r="P160" s="158" t="str">
        <f ca="1"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>NA</v>
      </c>
      <c r="Q160" s="159" t="str">
        <f ca="1"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59" t="str">
        <f ca="1"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2">
        <f ca="1"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>7.6190476190476266</v>
      </c>
    </row>
    <row r="161" spans="2:19" ht="14.1" customHeight="1" x14ac:dyDescent="0.2">
      <c r="B161" s="138" t="str">
        <f>IF((IF($X$1=1,'X1'!B120,(IF($X$1=2,'X2'!B120,(IF($X$1=3,'X3'!B120,(IF($X$1=4,'X4'!B120,(IF($X$1=5,'X5'!B120,'X6'!B120))))))))))="","",(IF($X$1=1,'X1'!B120,(IF($X$1=2,'X2'!B120,(IF($X$1=3,'X3'!B120,(IF($X$1=4,'X4'!B120,(IF($X$1=5,'X5'!B120,'X6'!B120)))))))))))</f>
        <v>COL UN Equity</v>
      </c>
      <c r="C161" s="138" t="str">
        <f ca="1"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>Rockwell Collins Inc</v>
      </c>
      <c r="D161" s="138" t="str">
        <f ca="1"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>Industrials</v>
      </c>
      <c r="E161" s="155">
        <f ca="1"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>135.06</v>
      </c>
      <c r="F161" s="155">
        <f ca="1"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>139.5</v>
      </c>
      <c r="G161" s="139">
        <f ca="1"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>3.2874278098622867</v>
      </c>
      <c r="H161" s="156">
        <f ca="1"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>22199.236979460002</v>
      </c>
      <c r="I161" s="157">
        <f ca="1"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>0</v>
      </c>
      <c r="J161" s="157">
        <f ca="1"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>1</v>
      </c>
      <c r="K161" s="157">
        <f ca="1"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>14</v>
      </c>
      <c r="L161" s="158">
        <f ca="1"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>18.185000673219335</v>
      </c>
      <c r="M161" s="158">
        <f ca="1"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>14.899062327633757</v>
      </c>
      <c r="N161" s="159">
        <f ca="1"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>5.4266978756454698</v>
      </c>
      <c r="O161" s="158">
        <f ca="1"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>13.133768747859834</v>
      </c>
      <c r="P161" s="158">
        <f ca="1"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>12.122308048883271</v>
      </c>
      <c r="Q161" s="159">
        <f ca="1"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>15.7088049696267</v>
      </c>
      <c r="R161" s="159">
        <f ca="1"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>1.1846586702206428</v>
      </c>
      <c r="S161" s="142">
        <f ca="1"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>12.777777777777787</v>
      </c>
    </row>
    <row r="162" spans="2:19" ht="14.1" customHeight="1" x14ac:dyDescent="0.2">
      <c r="B162" s="138" t="str">
        <f>IF((IF($X$1=1,'X1'!B121,(IF($X$1=2,'X2'!B121,(IF($X$1=3,'X3'!B121,(IF($X$1=4,'X4'!B121,(IF($X$1=5,'X5'!B121,'X6'!B121))))))))))="","",(IF($X$1=1,'X1'!B121,(IF($X$1=2,'X2'!B121,(IF($X$1=3,'X3'!B121,(IF($X$1=4,'X4'!B121,(IF($X$1=5,'X5'!B121,'X6'!B121)))))))))))</f>
        <v>COO UN Equity</v>
      </c>
      <c r="C162" s="138" t="str">
        <f ca="1"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>Cooper Cos Inc/The</v>
      </c>
      <c r="D162" s="138" t="str">
        <f ca="1"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>Health Care</v>
      </c>
      <c r="E162" s="155">
        <f ca="1"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>262.07</v>
      </c>
      <c r="F162" s="155">
        <f ca="1"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>285.5</v>
      </c>
      <c r="G162" s="139">
        <f ca="1"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>8.9403594459495537</v>
      </c>
      <c r="H162" s="156">
        <f ca="1"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>12878.036461739999</v>
      </c>
      <c r="I162" s="157">
        <f ca="1"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>10</v>
      </c>
      <c r="J162" s="157">
        <f ca="1"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>1</v>
      </c>
      <c r="K162" s="157">
        <f ca="1"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>16</v>
      </c>
      <c r="L162" s="158">
        <f ca="1"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>21.189359637774903</v>
      </c>
      <c r="M162" s="158">
        <f ca="1"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>19.126404904393517</v>
      </c>
      <c r="N162" s="159">
        <f ca="1"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>22.844329612808</v>
      </c>
      <c r="O162" s="158">
        <f ca="1"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>16.364036191777629</v>
      </c>
      <c r="P162" s="158">
        <f ca="1"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>15.0997848164907</v>
      </c>
      <c r="Q162" s="159">
        <f ca="1"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>44.167535501860655</v>
      </c>
      <c r="R162" s="159">
        <f ca="1"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>2.2894646468500784E-2</v>
      </c>
      <c r="S162" s="142">
        <f ca="1"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>12.037735849056602</v>
      </c>
    </row>
    <row r="163" spans="2:19" ht="14.1" customHeight="1" x14ac:dyDescent="0.2">
      <c r="B163" s="138" t="str">
        <f>IF((IF($X$1=1,'X1'!B122,(IF($X$1=2,'X2'!B122,(IF($X$1=3,'X3'!B122,(IF($X$1=4,'X4'!B122,(IF($X$1=5,'X5'!B122,'X6'!B122))))))))))="","",(IF($X$1=1,'X1'!B122,(IF($X$1=2,'X2'!B122,(IF($X$1=3,'X3'!B122,(IF($X$1=4,'X4'!B122,(IF($X$1=5,'X5'!B122,'X6'!B122)))))))))))</f>
        <v>COP UN Equity</v>
      </c>
      <c r="C163" s="138" t="str">
        <f ca="1"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>ConocoPhillips</v>
      </c>
      <c r="D163" s="138" t="str">
        <f ca="1"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>Energy</v>
      </c>
      <c r="E163" s="155">
        <f ca="1"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>73.8</v>
      </c>
      <c r="F163" s="155">
        <f ca="1"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>84.5</v>
      </c>
      <c r="G163" s="139">
        <f ca="1"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>14.498644986449861</v>
      </c>
      <c r="H163" s="156">
        <f ca="1"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>85762.63373039999</v>
      </c>
      <c r="I163" s="157">
        <f ca="1"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>11</v>
      </c>
      <c r="J163" s="157">
        <f ca="1"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>0</v>
      </c>
      <c r="K163" s="157">
        <f ca="1"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>23</v>
      </c>
      <c r="L163" s="158">
        <f ca="1"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>13.440174831542523</v>
      </c>
      <c r="M163" s="158">
        <f ca="1"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>13.880007523039307</v>
      </c>
      <c r="N163" s="159">
        <f ca="1"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>-22.081209848531657</v>
      </c>
      <c r="O163" s="158">
        <f ca="1"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>5.6616696502951758</v>
      </c>
      <c r="P163" s="158">
        <f ca="1"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>5.8263500919083171</v>
      </c>
      <c r="Q163" s="159">
        <f ca="1"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>-50.12056006580675</v>
      </c>
      <c r="R163" s="159">
        <f ca="1"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>1.6558265582655827</v>
      </c>
      <c r="S163" s="142">
        <f ca="1"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>648.12500000000011</v>
      </c>
    </row>
    <row r="164" spans="2:19" ht="14.1" customHeight="1" x14ac:dyDescent="0.2">
      <c r="B164" s="138" t="str">
        <f>IF((IF($X$1=1,'X1'!B123,(IF($X$1=2,'X2'!B123,(IF($X$1=3,'X3'!B123,(IF($X$1=4,'X4'!B123,(IF($X$1=5,'X5'!B123,'X6'!B123))))))))))="","",(IF($X$1=1,'X1'!B123,(IF($X$1=2,'X2'!B123,(IF($X$1=3,'X3'!B123,(IF($X$1=4,'X4'!B123,(IF($X$1=5,'X5'!B123,'X6'!B123)))))))))))</f>
        <v>COST UW Equity</v>
      </c>
      <c r="C164" s="138" t="str">
        <f ca="1"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>Costco Wholesale Corp</v>
      </c>
      <c r="D164" s="138" t="str">
        <f ca="1"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>Consumer Staples</v>
      </c>
      <c r="E164" s="155">
        <f ca="1"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>227.68</v>
      </c>
      <c r="F164" s="155">
        <f ca="1"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>250</v>
      </c>
      <c r="G164" s="139">
        <f ca="1"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>9.8032326071679563</v>
      </c>
      <c r="H164" s="156">
        <f ca="1"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>99766.871520000001</v>
      </c>
      <c r="I164" s="157">
        <f ca="1"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>20</v>
      </c>
      <c r="J164" s="157">
        <f ca="1"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>1</v>
      </c>
      <c r="K164" s="157">
        <f ca="1"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>31</v>
      </c>
      <c r="L164" s="158">
        <f ca="1"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>29.47695494562403</v>
      </c>
      <c r="M164" s="158">
        <f ca="1"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>27.066096053257251</v>
      </c>
      <c r="N164" s="159">
        <f ca="1"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>70.891278982623305</v>
      </c>
      <c r="O164" s="158">
        <f ca="1"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>15.492531906319199</v>
      </c>
      <c r="P164" s="158">
        <f ca="1"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>14.70513383823014</v>
      </c>
      <c r="Q164" s="159">
        <f ca="1"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>36.489562687489638</v>
      </c>
      <c r="R164" s="159">
        <f ca="1"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>1.0312719606465213</v>
      </c>
      <c r="S164" s="142">
        <f ca="1"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>18.378131476098943</v>
      </c>
    </row>
    <row r="165" spans="2:19" ht="14.1" customHeight="1" x14ac:dyDescent="0.2">
      <c r="B165" s="138" t="str">
        <f>IF((IF($X$1=1,'X1'!B124,(IF($X$1=2,'X2'!B124,(IF($X$1=3,'X3'!B124,(IF($X$1=4,'X4'!B124,(IF($X$1=5,'X5'!B124,'X6'!B124))))))))))="","",(IF($X$1=1,'X1'!B124,(IF($X$1=2,'X2'!B124,(IF($X$1=3,'X3'!B124,(IF($X$1=4,'X4'!B124,(IF($X$1=5,'X5'!B124,'X6'!B124)))))))))))</f>
        <v>COTY UN Equity</v>
      </c>
      <c r="C165" s="138" t="str">
        <f ca="1"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>Coty Inc</v>
      </c>
      <c r="D165" s="138" t="str">
        <f ca="1"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>Consumer Staples</v>
      </c>
      <c r="E165" s="155">
        <f ca="1"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>11.22</v>
      </c>
      <c r="F165" s="155">
        <f ca="1"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>14</v>
      </c>
      <c r="G165" s="139">
        <f ca="1"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>24.777183600713016</v>
      </c>
      <c r="H165" s="156">
        <f ca="1"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>8424.0211268400017</v>
      </c>
      <c r="I165" s="157">
        <f ca="1"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>6</v>
      </c>
      <c r="J165" s="157">
        <f ca="1"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>2</v>
      </c>
      <c r="K165" s="157">
        <f ca="1"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>17</v>
      </c>
      <c r="L165" s="158">
        <f ca="1"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>14.571428571428571</v>
      </c>
      <c r="M165" s="158">
        <f ca="1"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>12.425249169435217</v>
      </c>
      <c r="N165" s="159">
        <f ca="1"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>-15.522818765747793</v>
      </c>
      <c r="O165" s="158">
        <f ca="1"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>10.800697913820047</v>
      </c>
      <c r="P165" s="158">
        <f ca="1"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>9.8265168064691331</v>
      </c>
      <c r="Q165" s="159">
        <f ca="1"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>-4.8456027787375238</v>
      </c>
      <c r="R165" s="159">
        <f ca="1"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>4.5276292335115862</v>
      </c>
      <c r="S165" s="142">
        <f ca="1"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>-25.000000000000007</v>
      </c>
    </row>
    <row r="166" spans="2:19" ht="14.1" customHeight="1" x14ac:dyDescent="0.2">
      <c r="B166" s="138" t="str">
        <f>IF((IF($X$1=1,'X1'!B125,(IF($X$1=2,'X2'!B125,(IF($X$1=3,'X3'!B125,(IF($X$1=4,'X4'!B125,(IF($X$1=5,'X5'!B125,'X6'!B125))))))))))="","",(IF($X$1=1,'X1'!B125,(IF($X$1=2,'X2'!B125,(IF($X$1=3,'X3'!B125,(IF($X$1=4,'X4'!B125,(IF($X$1=5,'X5'!B125,'X6'!B125)))))))))))</f>
        <v>CPB UN Equity</v>
      </c>
      <c r="C166" s="138" t="str">
        <f ca="1"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>Campbell Soup Co</v>
      </c>
      <c r="D166" s="138" t="str">
        <f ca="1"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>Consumer Staples</v>
      </c>
      <c r="E166" s="155">
        <f ca="1"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>38.4</v>
      </c>
      <c r="F166" s="155">
        <f ca="1"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>35</v>
      </c>
      <c r="G166" s="139">
        <f ca="1"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>-8.8541666666666625</v>
      </c>
      <c r="H166" s="156">
        <f ca="1"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>11545.1953536</v>
      </c>
      <c r="I166" s="157">
        <f ca="1"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>4</v>
      </c>
      <c r="J166" s="157">
        <f ca="1"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>9</v>
      </c>
      <c r="K166" s="157">
        <f ca="1"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>19</v>
      </c>
      <c r="L166" s="158">
        <f ca="1"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>15.69910057236304</v>
      </c>
      <c r="M166" s="158">
        <f ca="1"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>14.74088291746641</v>
      </c>
      <c r="N166" s="159">
        <f ca="1"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>-8.9851926483935589</v>
      </c>
      <c r="O166" s="158">
        <f ca="1"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>11.736758246680919</v>
      </c>
      <c r="P166" s="158">
        <f ca="1"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>11.70413495975672</v>
      </c>
      <c r="Q166" s="159">
        <f ca="1"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>3.4011102991405862</v>
      </c>
      <c r="R166" s="159">
        <f ca="1"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>3.7291666666666665</v>
      </c>
      <c r="S166" s="142">
        <f ca="1"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>-21.956521739130441</v>
      </c>
    </row>
    <row r="167" spans="2:19" ht="14.1" customHeight="1" x14ac:dyDescent="0.2">
      <c r="B167" s="138" t="str">
        <f>IF((IF($X$1=1,'X1'!B126,(IF($X$1=2,'X2'!B126,(IF($X$1=3,'X3'!B126,(IF($X$1=4,'X4'!B126,(IF($X$1=5,'X5'!B126,'X6'!B126))))))))))="","",(IF($X$1=1,'X1'!B126,(IF($X$1=2,'X2'!B126,(IF($X$1=3,'X3'!B126,(IF($X$1=4,'X4'!B126,(IF($X$1=5,'X5'!B126,'X6'!B126)))))))))))</f>
        <v>CRM UN Equity</v>
      </c>
      <c r="C167" s="138" t="str">
        <f ca="1"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>salesforce.com Inc</v>
      </c>
      <c r="D167" s="138" t="str">
        <f ca="1"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>Information Technology</v>
      </c>
      <c r="E167" s="155">
        <f ca="1"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>147.44</v>
      </c>
      <c r="F167" s="155">
        <f ca="1"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>178</v>
      </c>
      <c r="G167" s="139">
        <f ca="1"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>20.727075420510044</v>
      </c>
      <c r="H167" s="156">
        <f ca="1"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>111567.848</v>
      </c>
      <c r="I167" s="157">
        <f ca="1"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>38</v>
      </c>
      <c r="J167" s="157">
        <f ca="1"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>0</v>
      </c>
      <c r="K167" s="157">
        <f ca="1"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>42</v>
      </c>
      <c r="L167" s="158" t="str">
        <f ca="1"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>NA</v>
      </c>
      <c r="M167" s="158" t="str">
        <f ca="1"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>NA</v>
      </c>
      <c r="N167" s="159" t="str">
        <f ca="1"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58">
        <f ca="1"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>35.133065444798341</v>
      </c>
      <c r="P167" s="158">
        <f ca="1"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>28.834991224446323</v>
      </c>
      <c r="Q167" s="159">
        <f ca="1"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>209.52311522918606</v>
      </c>
      <c r="R167" s="159">
        <f ca="1"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>0</v>
      </c>
      <c r="S167" s="142">
        <f ca="1"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>28.205128205128201</v>
      </c>
    </row>
    <row r="168" spans="2:19" ht="14.1" customHeight="1" x14ac:dyDescent="0.2">
      <c r="B168" s="138" t="str">
        <f>IF((IF($X$1=1,'X1'!B127,(IF($X$1=2,'X2'!B127,(IF($X$1=3,'X3'!B127,(IF($X$1=4,'X4'!B127,(IF($X$1=5,'X5'!B127,'X6'!B127))))))))))="","",(IF($X$1=1,'X1'!B127,(IF($X$1=2,'X2'!B127,(IF($X$1=3,'X3'!B127,(IF($X$1=4,'X4'!B127,(IF($X$1=5,'X5'!B127,'X6'!B127)))))))))))</f>
        <v>CSCO UW Equity</v>
      </c>
      <c r="C168" s="138" t="str">
        <f ca="1"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>Cisco Systems Inc</v>
      </c>
      <c r="D168" s="138" t="str">
        <f ca="1"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>Information Technology</v>
      </c>
      <c r="E168" s="155">
        <f ca="1"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>45.82</v>
      </c>
      <c r="F168" s="155">
        <f ca="1"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>51.5</v>
      </c>
      <c r="G168" s="139">
        <f ca="1"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>12.396333478830201</v>
      </c>
      <c r="H168" s="156">
        <f ca="1"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>209458.53011152003</v>
      </c>
      <c r="I168" s="157">
        <f ca="1"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>20</v>
      </c>
      <c r="J168" s="157">
        <f ca="1"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>2</v>
      </c>
      <c r="K168" s="157">
        <f ca="1"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>33</v>
      </c>
      <c r="L168" s="158">
        <f ca="1"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>15.273333333333333</v>
      </c>
      <c r="M168" s="158">
        <f ca="1"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>14.037990196078431</v>
      </c>
      <c r="N168" s="159">
        <f ca="1"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>-11.453558467078251</v>
      </c>
      <c r="O168" s="158">
        <f ca="1"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>10.469630884599361</v>
      </c>
      <c r="P168" s="158">
        <f ca="1"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>9.7650557375829532</v>
      </c>
      <c r="Q168" s="159">
        <f ca="1"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>-7.7623109263674444</v>
      </c>
      <c r="R168" s="159">
        <f ca="1"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>3.0772588389349629</v>
      </c>
      <c r="S168" s="142">
        <f ca="1"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>17.377049180327866</v>
      </c>
    </row>
    <row r="169" spans="2:19" ht="14.1" customHeight="1" x14ac:dyDescent="0.2">
      <c r="B169" s="138" t="str">
        <f>IF((IF($X$1=1,'X1'!B128,(IF($X$1=2,'X2'!B128,(IF($X$1=3,'X3'!B128,(IF($X$1=4,'X4'!B128,(IF($X$1=5,'X5'!B128,'X6'!B128))))))))))="","",(IF($X$1=1,'X1'!B128,(IF($X$1=2,'X2'!B128,(IF($X$1=3,'X3'!B128,(IF($X$1=4,'X4'!B128,(IF($X$1=5,'X5'!B128,'X6'!B128)))))))))))</f>
        <v>CSRA UN Equity</v>
      </c>
      <c r="C169" s="138" t="str">
        <f ca="1"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>CSRA Inc</v>
      </c>
      <c r="D169" s="138" t="str">
        <f ca="1"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>Information Technology</v>
      </c>
      <c r="E169" s="155" t="str">
        <f ca="1"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>#N/A N/A</v>
      </c>
      <c r="F169" s="155" t="str">
        <f ca="1"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 xml:space="preserve"> </v>
      </c>
      <c r="G169" s="139" t="str">
        <f ca="1"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 xml:space="preserve"> </v>
      </c>
      <c r="H169" s="156" t="str">
        <f ca="1"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>#N/A N/A</v>
      </c>
      <c r="I169" s="157">
        <f ca="1"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>0</v>
      </c>
      <c r="J169" s="157">
        <f ca="1"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>0</v>
      </c>
      <c r="K169" s="157">
        <f ca="1"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>1</v>
      </c>
      <c r="L169" s="158" t="str">
        <f ca="1"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>NA</v>
      </c>
      <c r="M169" s="158" t="str">
        <f ca="1"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>NA</v>
      </c>
      <c r="N169" s="159" t="str">
        <f ca="1"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 xml:space="preserve"> </v>
      </c>
      <c r="O169" s="158" t="str">
        <f ca="1"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>NA</v>
      </c>
      <c r="P169" s="158" t="str">
        <f ca="1"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>NA</v>
      </c>
      <c r="Q169" s="159" t="str">
        <f ca="1"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 xml:space="preserve"> </v>
      </c>
      <c r="R169" s="159" t="str">
        <f ca="1"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 xml:space="preserve"> </v>
      </c>
      <c r="S169" s="142">
        <f ca="1"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>10.204081632653072</v>
      </c>
    </row>
    <row r="170" spans="2:19" ht="14.1" customHeight="1" x14ac:dyDescent="0.2">
      <c r="B170" s="138" t="str">
        <f>IF((IF($X$1=1,'X1'!B129,(IF($X$1=2,'X2'!B129,(IF($X$1=3,'X3'!B129,(IF($X$1=4,'X4'!B129,(IF($X$1=5,'X5'!B129,'X6'!B129))))))))))="","",(IF($X$1=1,'X1'!B129,(IF($X$1=2,'X2'!B129,(IF($X$1=3,'X3'!B129,(IF($X$1=4,'X4'!B129,(IF($X$1=5,'X5'!B129,'X6'!B129)))))))))))</f>
        <v>CSX UW Equity</v>
      </c>
      <c r="C170" s="138" t="str">
        <f ca="1"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>CSX Corp</v>
      </c>
      <c r="D170" s="138" t="str">
        <f ca="1"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>Industrials</v>
      </c>
      <c r="E170" s="155">
        <f ca="1"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>72.2</v>
      </c>
      <c r="F170" s="155">
        <f ca="1"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>80</v>
      </c>
      <c r="G170" s="139">
        <f ca="1"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>10.803324099722978</v>
      </c>
      <c r="H170" s="156">
        <f ca="1"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>62006.122215400006</v>
      </c>
      <c r="I170" s="157">
        <f ca="1"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>17</v>
      </c>
      <c r="J170" s="157">
        <f ca="1"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>1</v>
      </c>
      <c r="K170" s="157">
        <f ca="1"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>27</v>
      </c>
      <c r="L170" s="158">
        <f ca="1"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>17.439613526570049</v>
      </c>
      <c r="M170" s="158">
        <f ca="1"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>15.506872852233679</v>
      </c>
      <c r="N170" s="159">
        <f ca="1"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>1.1053504683884441</v>
      </c>
      <c r="O170" s="158">
        <f ca="1"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>11.569240158397392</v>
      </c>
      <c r="P170" s="158">
        <f ca="1"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>10.901581560817116</v>
      </c>
      <c r="Q170" s="159">
        <f ca="1"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>1.9252720855857941</v>
      </c>
      <c r="R170" s="159">
        <f ca="1"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>1.3421052631578945</v>
      </c>
      <c r="S170" s="142">
        <f ca="1"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>48.750000000000007</v>
      </c>
    </row>
    <row r="171" spans="2:19" ht="14.1" customHeight="1" x14ac:dyDescent="0.2">
      <c r="B171" s="138" t="str">
        <f>IF((IF($X$1=1,'X1'!B130,(IF($X$1=2,'X2'!B130,(IF($X$1=3,'X3'!B130,(IF($X$1=4,'X4'!B130,(IF($X$1=5,'X5'!B130,'X6'!B130))))))))))="","",(IF($X$1=1,'X1'!B130,(IF($X$1=2,'X2'!B130,(IF($X$1=3,'X3'!B130,(IF($X$1=4,'X4'!B130,(IF($X$1=5,'X5'!B130,'X6'!B130)))))))))))</f>
        <v>CTAS UW Equity</v>
      </c>
      <c r="C171" s="138" t="str">
        <f ca="1"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>Cintas Corp</v>
      </c>
      <c r="D171" s="138" t="str">
        <f ca="1"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>Industrials</v>
      </c>
      <c r="E171" s="155">
        <f ca="1"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>189.91</v>
      </c>
      <c r="F171" s="155">
        <f ca="1"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>205</v>
      </c>
      <c r="G171" s="139">
        <f ca="1"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>7.9458690958875255</v>
      </c>
      <c r="H171" s="156">
        <f ca="1"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>20300.571502679999</v>
      </c>
      <c r="I171" s="157">
        <f ca="1"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>5</v>
      </c>
      <c r="J171" s="157">
        <f ca="1"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>2</v>
      </c>
      <c r="K171" s="157">
        <f ca="1"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>14</v>
      </c>
      <c r="L171" s="158">
        <f ca="1"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>26.154799614378184</v>
      </c>
      <c r="M171" s="158">
        <f ca="1"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>23.244798041615667</v>
      </c>
      <c r="N171" s="159">
        <f ca="1"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>51.631237550839515</v>
      </c>
      <c r="O171" s="158">
        <f ca="1"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>15.551452493200797</v>
      </c>
      <c r="P171" s="158">
        <f ca="1"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>14.079272649749036</v>
      </c>
      <c r="Q171" s="159">
        <f ca="1"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>37.008654414096263</v>
      </c>
      <c r="R171" s="159">
        <f ca="1"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>0.91569690906218737</v>
      </c>
      <c r="S171" s="142">
        <f ca="1"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>30.610687022900763</v>
      </c>
    </row>
    <row r="172" spans="2:19" ht="14.1" customHeight="1" x14ac:dyDescent="0.2">
      <c r="B172" s="138" t="str">
        <f>IF((IF($X$1=1,'X1'!B131,(IF($X$1=2,'X2'!B131,(IF($X$1=3,'X3'!B131,(IF($X$1=4,'X4'!B131,(IF($X$1=5,'X5'!B131,'X6'!B131))))))))))="","",(IF($X$1=1,'X1'!B131,(IF($X$1=2,'X2'!B131,(IF($X$1=3,'X3'!B131,(IF($X$1=4,'X4'!B131,(IF($X$1=5,'X5'!B131,'X6'!B131)))))))))))</f>
        <v>CTL UN Equity</v>
      </c>
      <c r="C172" s="138" t="str">
        <f ca="1"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>CenturyLink Inc</v>
      </c>
      <c r="D172" s="138" t="str">
        <f ca="1"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>Communication Services</v>
      </c>
      <c r="E172" s="155">
        <f ca="1"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>21</v>
      </c>
      <c r="F172" s="155">
        <f ca="1"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>20</v>
      </c>
      <c r="G172" s="139">
        <f ca="1"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>-4.7619047619047672</v>
      </c>
      <c r="H172" s="156">
        <f ca="1"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>22682.588859</v>
      </c>
      <c r="I172" s="157">
        <f ca="1"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>7</v>
      </c>
      <c r="J172" s="157">
        <f ca="1"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>3</v>
      </c>
      <c r="K172" s="157">
        <f ca="1"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>20</v>
      </c>
      <c r="L172" s="158">
        <f ca="1"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>18.087855297157621</v>
      </c>
      <c r="M172" s="158">
        <f ca="1"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>16.042780748663102</v>
      </c>
      <c r="N172" s="159">
        <f ca="1"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>4.8635020641018878</v>
      </c>
      <c r="O172" s="158">
        <f ca="1"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>6.4650433513037893</v>
      </c>
      <c r="P172" s="158">
        <f ca="1"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>6.3814496928934306</v>
      </c>
      <c r="Q172" s="159">
        <f ca="1"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>-43.042819268605612</v>
      </c>
      <c r="R172" s="159">
        <f ca="1"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>10.285714285714286</v>
      </c>
      <c r="S172" s="142">
        <f ca="1"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>-35.238095238095227</v>
      </c>
    </row>
    <row r="173" spans="2:19" ht="14.1" customHeight="1" x14ac:dyDescent="0.2">
      <c r="B173" s="138" t="str">
        <f>IF((IF($X$1=1,'X1'!B132,(IF($X$1=2,'X2'!B132,(IF($X$1=3,'X3'!B132,(IF($X$1=4,'X4'!B132,(IF($X$1=5,'X5'!B132,'X6'!B132))))))))))="","",(IF($X$1=1,'X1'!B132,(IF($X$1=2,'X2'!B132,(IF($X$1=3,'X3'!B132,(IF($X$1=4,'X4'!B132,(IF($X$1=5,'X5'!B132,'X6'!B132)))))))))))</f>
        <v>CTSH UW Equity</v>
      </c>
      <c r="C173" s="138" t="str">
        <f ca="1"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>Cognizant Technology Solutions</v>
      </c>
      <c r="D173" s="138" t="str">
        <f ca="1"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>Information Technology</v>
      </c>
      <c r="E173" s="155">
        <f ca="1"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>73.5</v>
      </c>
      <c r="F173" s="155">
        <f ca="1"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>89.5</v>
      </c>
      <c r="G173" s="139">
        <f ca="1"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>21.7687074829932</v>
      </c>
      <c r="H173" s="156">
        <f ca="1"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>42647.186799000003</v>
      </c>
      <c r="I173" s="157">
        <f ca="1"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>20</v>
      </c>
      <c r="J173" s="157">
        <f ca="1"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>1</v>
      </c>
      <c r="K173" s="157">
        <f ca="1"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>33</v>
      </c>
      <c r="L173" s="158">
        <f ca="1"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>14.597815292949354</v>
      </c>
      <c r="M173" s="158">
        <f ca="1"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>13.248017303532805</v>
      </c>
      <c r="N173" s="159">
        <f ca="1"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>-15.369842971702463</v>
      </c>
      <c r="O173" s="158">
        <f ca="1"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>9.1012872253864927</v>
      </c>
      <c r="P173" s="158">
        <f ca="1"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>8.4309652202002798</v>
      </c>
      <c r="Q173" s="159">
        <f ca="1"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>-19.817450059305742</v>
      </c>
      <c r="R173" s="159">
        <f ca="1"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>1.1863945578231292</v>
      </c>
      <c r="S173" s="142">
        <f ca="1"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>15.612244897959188</v>
      </c>
    </row>
    <row r="174" spans="2:19" ht="14.1" customHeight="1" x14ac:dyDescent="0.2">
      <c r="B174" s="138" t="str">
        <f>IF((IF($X$1=1,'X1'!B133,(IF($X$1=2,'X2'!B133,(IF($X$1=3,'X3'!B133,(IF($X$1=4,'X4'!B133,(IF($X$1=5,'X5'!B133,'X6'!B133))))))))))="","",(IF($X$1=1,'X1'!B133,(IF($X$1=2,'X2'!B133,(IF($X$1=3,'X3'!B133,(IF($X$1=4,'X4'!B133,(IF($X$1=5,'X5'!B133,'X6'!B133)))))))))))</f>
        <v>CTXS UW Equity</v>
      </c>
      <c r="C174" s="138" t="str">
        <f ca="1"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>Citrix Systems Inc</v>
      </c>
      <c r="D174" s="138" t="str">
        <f ca="1"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>Information Technology</v>
      </c>
      <c r="E174" s="155">
        <f ca="1"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>104.14</v>
      </c>
      <c r="F174" s="155">
        <f ca="1"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>120</v>
      </c>
      <c r="G174" s="139">
        <f ca="1"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>15.229498751680426</v>
      </c>
      <c r="H174" s="156">
        <f ca="1"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>14127.470566439999</v>
      </c>
      <c r="I174" s="157">
        <f ca="1"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>5</v>
      </c>
      <c r="J174" s="157">
        <f ca="1"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>3</v>
      </c>
      <c r="K174" s="157">
        <f ca="1"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>23</v>
      </c>
      <c r="L174" s="158">
        <f ca="1"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>17.582306263717712</v>
      </c>
      <c r="M174" s="158">
        <f ca="1"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>15.836374695863746</v>
      </c>
      <c r="N174" s="159">
        <f ca="1"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>1.9326049930731726</v>
      </c>
      <c r="O174" s="158">
        <f ca="1"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>13.150143111111111</v>
      </c>
      <c r="P174" s="158" t="str">
        <f ca="1"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>NA</v>
      </c>
      <c r="Q174" s="159">
        <f ca="1"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>15.853063486760455</v>
      </c>
      <c r="R174" s="159">
        <f ca="1"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>0</v>
      </c>
      <c r="S174" s="142">
        <f ca="1"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>2.786885245901642</v>
      </c>
    </row>
    <row r="175" spans="2:19" ht="14.1" customHeight="1" x14ac:dyDescent="0.2">
      <c r="B175" s="138" t="str">
        <f>IF((IF($X$1=1,'X1'!B134,(IF($X$1=2,'X2'!B134,(IF($X$1=3,'X3'!B134,(IF($X$1=4,'X4'!B134,(IF($X$1=5,'X5'!B134,'X6'!B134))))))))))="","",(IF($X$1=1,'X1'!B134,(IF($X$1=2,'X2'!B134,(IF($X$1=3,'X3'!B134,(IF($X$1=4,'X4'!B134,(IF($X$1=5,'X5'!B134,'X6'!B134)))))))))))</f>
        <v>CVS UN Equity</v>
      </c>
      <c r="C175" s="138" t="str">
        <f ca="1"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>CVS Health Corp</v>
      </c>
      <c r="D175" s="138" t="str">
        <f ca="1"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>Health Care</v>
      </c>
      <c r="E175" s="155">
        <f ca="1"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>73.72</v>
      </c>
      <c r="F175" s="155">
        <f ca="1"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>90</v>
      </c>
      <c r="G175" s="139">
        <f ca="1"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>22.083559413998909</v>
      </c>
      <c r="H175" s="156">
        <f ca="1"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>75051.662230200003</v>
      </c>
      <c r="I175" s="157">
        <f ca="1"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>19</v>
      </c>
      <c r="J175" s="157">
        <f ca="1"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>0</v>
      </c>
      <c r="K175" s="157">
        <f ca="1"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>25</v>
      </c>
      <c r="L175" s="158">
        <f ca="1"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>10.124982832028566</v>
      </c>
      <c r="M175" s="158">
        <f ca="1"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>9.3351905787007716</v>
      </c>
      <c r="N175" s="159">
        <f ca="1"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>-41.300881687600132</v>
      </c>
      <c r="O175" s="158">
        <f ca="1"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>7.4764591376370362</v>
      </c>
      <c r="P175" s="158">
        <f ca="1"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>7.2154769803556826</v>
      </c>
      <c r="Q175" s="159">
        <f ca="1"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>-34.132222911173514</v>
      </c>
      <c r="R175" s="159">
        <f ca="1"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>3.1172002170374391</v>
      </c>
      <c r="S175" s="142">
        <f ca="1"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>14.133333333333331</v>
      </c>
    </row>
    <row r="176" spans="2:19" ht="14.1" customHeight="1" x14ac:dyDescent="0.2">
      <c r="B176" s="138" t="str">
        <f>IF((IF($X$1=1,'X1'!B135,(IF($X$1=2,'X2'!B135,(IF($X$1=3,'X3'!B135,(IF($X$1=4,'X4'!B135,(IF($X$1=5,'X5'!B135,'X6'!B135))))))))))="","",(IF($X$1=1,'X1'!B135,(IF($X$1=2,'X2'!B135,(IF($X$1=3,'X3'!B135,(IF($X$1=4,'X4'!B135,(IF($X$1=5,'X5'!B135,'X6'!B135)))))))))))</f>
        <v>CVX UN Equity</v>
      </c>
      <c r="C176" s="138" t="str">
        <f ca="1"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>Chevron Corp</v>
      </c>
      <c r="D176" s="138" t="str">
        <f ca="1"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>Energy</v>
      </c>
      <c r="E176" s="155">
        <f ca="1"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>117.51</v>
      </c>
      <c r="F176" s="155">
        <f ca="1"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>145</v>
      </c>
      <c r="G176" s="139">
        <f ca="1"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>23.393753723087386</v>
      </c>
      <c r="H176" s="156">
        <f ca="1"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>225166.445721</v>
      </c>
      <c r="I176" s="157">
        <f ca="1"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>18</v>
      </c>
      <c r="J176" s="157">
        <f ca="1"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>0</v>
      </c>
      <c r="K176" s="157">
        <f ca="1"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>27</v>
      </c>
      <c r="L176" s="158">
        <f ca="1"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>12.158303155716503</v>
      </c>
      <c r="M176" s="158">
        <f ca="1"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>12.351271809964265</v>
      </c>
      <c r="N176" s="159">
        <f ca="1"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>-29.512801428381319</v>
      </c>
      <c r="O176" s="158">
        <f ca="1"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>5.1765996820444222</v>
      </c>
      <c r="P176" s="158">
        <f ca="1"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>5.417474774710251</v>
      </c>
      <c r="Q176" s="159">
        <f ca="1"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>-54.394037650989247</v>
      </c>
      <c r="R176" s="159">
        <f ca="1"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>3.9673219300485063</v>
      </c>
      <c r="S176" s="142">
        <f ca="1"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>168.99457578263622</v>
      </c>
    </row>
    <row r="177" spans="2:19" ht="14.1" customHeight="1" x14ac:dyDescent="0.2">
      <c r="B177" s="138" t="str">
        <f>IF((IF($X$1=1,'X1'!B136,(IF($X$1=2,'X2'!B136,(IF($X$1=3,'X3'!B136,(IF($X$1=4,'X4'!B136,(IF($X$1=5,'X5'!B136,'X6'!B136))))))))))="","",(IF($X$1=1,'X1'!B136,(IF($X$1=2,'X2'!B136,(IF($X$1=3,'X3'!B136,(IF($X$1=4,'X4'!B136,(IF($X$1=5,'X5'!B136,'X6'!B136)))))))))))</f>
        <v>CXO UN Equity</v>
      </c>
      <c r="C177" s="138" t="str">
        <f ca="1"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>Concho Resources Inc</v>
      </c>
      <c r="D177" s="138" t="str">
        <f ca="1"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>Energy</v>
      </c>
      <c r="E177" s="155">
        <f ca="1"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>152.97999999999999</v>
      </c>
      <c r="F177" s="155">
        <f ca="1"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>180</v>
      </c>
      <c r="G177" s="139">
        <f ca="1"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>17.66243953457969</v>
      </c>
      <c r="H177" s="156">
        <f ca="1"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>30636.313901519996</v>
      </c>
      <c r="I177" s="157">
        <f ca="1"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>22</v>
      </c>
      <c r="J177" s="157">
        <f ca="1"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>0</v>
      </c>
      <c r="K177" s="157">
        <f ca="1"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>31</v>
      </c>
      <c r="L177" s="158">
        <f ca="1"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>25.049942688717863</v>
      </c>
      <c r="M177" s="158">
        <f ca="1"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>15.014231033467464</v>
      </c>
      <c r="N177" s="159">
        <f ca="1"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>45.22588077408971</v>
      </c>
      <c r="O177" s="158">
        <f ca="1"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>8.5511954873618574</v>
      </c>
      <c r="P177" s="158">
        <f ca="1"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>6.1111925261376543</v>
      </c>
      <c r="Q177" s="159">
        <f ca="1"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>-24.663770932807306</v>
      </c>
      <c r="R177" s="159">
        <f ca="1"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>0</v>
      </c>
      <c r="S177" s="142">
        <f ca="1"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>138.44444444444443</v>
      </c>
    </row>
    <row r="178" spans="2:19" ht="14.1" customHeight="1" x14ac:dyDescent="0.2">
      <c r="B178" s="138" t="str">
        <f>IF((IF($X$1=1,'X1'!B137,(IF($X$1=2,'X2'!B137,(IF($X$1=3,'X3'!B137,(IF($X$1=4,'X4'!B137,(IF($X$1=5,'X5'!B137,'X6'!B137))))))))))="","",(IF($X$1=1,'X1'!B137,(IF($X$1=2,'X2'!B137,(IF($X$1=3,'X3'!B137,(IF($X$1=4,'X4'!B137,(IF($X$1=5,'X5'!B137,'X6'!B137)))))))))))</f>
        <v>D UN Equity</v>
      </c>
      <c r="C178" s="138" t="str">
        <f ca="1"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>Dominion Energy Inc</v>
      </c>
      <c r="D178" s="138" t="str">
        <f ca="1"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>Utilities</v>
      </c>
      <c r="E178" s="155">
        <f ca="1"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>72.3</v>
      </c>
      <c r="F178" s="155">
        <f ca="1"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>73</v>
      </c>
      <c r="G178" s="139">
        <f ca="1"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>0.96818810511756226</v>
      </c>
      <c r="H178" s="156">
        <f ca="1"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>47267.258013300001</v>
      </c>
      <c r="I178" s="157">
        <f ca="1"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>6</v>
      </c>
      <c r="J178" s="157">
        <f ca="1"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>0</v>
      </c>
      <c r="K178" s="157">
        <f ca="1"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>16</v>
      </c>
      <c r="L178" s="158">
        <f ca="1"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>16.975815919229863</v>
      </c>
      <c r="M178" s="158">
        <f ca="1"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>16.309496954658243</v>
      </c>
      <c r="N178" s="159">
        <f ca="1"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>-1.583494646503969</v>
      </c>
      <c r="O178" s="158">
        <f ca="1"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>11.973980976013234</v>
      </c>
      <c r="P178" s="158">
        <f ca="1"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>11.174770738987238</v>
      </c>
      <c r="Q178" s="159">
        <f ca="1"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>5.4910480047323684</v>
      </c>
      <c r="R178" s="159">
        <f ca="1"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>5.040110650069157</v>
      </c>
      <c r="S178" s="142">
        <f ca="1"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>9.5192307692307665</v>
      </c>
    </row>
    <row r="179" spans="2:19" ht="14.1" customHeight="1" x14ac:dyDescent="0.2">
      <c r="B179" s="138" t="str">
        <f>IF((IF($X$1=1,'X1'!B138,(IF($X$1=2,'X2'!B138,(IF($X$1=3,'X3'!B138,(IF($X$1=4,'X4'!B138,(IF($X$1=5,'X5'!B138,'X6'!B138))))))))))="","",(IF($X$1=1,'X1'!B138,(IF($X$1=2,'X2'!B138,(IF($X$1=3,'X3'!B138,(IF($X$1=4,'X4'!B138,(IF($X$1=5,'X5'!B138,'X6'!B138)))))))))))</f>
        <v>DAL UN Equity</v>
      </c>
      <c r="C179" s="138" t="str">
        <f ca="1"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>Delta Air Lines Inc</v>
      </c>
      <c r="D179" s="138" t="str">
        <f ca="1"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>Industrials</v>
      </c>
      <c r="E179" s="155">
        <f ca="1"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>53.11</v>
      </c>
      <c r="F179" s="155">
        <f ca="1"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>66.5</v>
      </c>
      <c r="G179" s="139">
        <f ca="1"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>25.211824515157222</v>
      </c>
      <c r="H179" s="156">
        <f ca="1"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>36413.209210109999</v>
      </c>
      <c r="I179" s="157">
        <f ca="1"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>18</v>
      </c>
      <c r="J179" s="157">
        <f ca="1"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>0</v>
      </c>
      <c r="K179" s="157">
        <f ca="1"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>18</v>
      </c>
      <c r="L179" s="158">
        <f ca="1"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>8.3257563881486121</v>
      </c>
      <c r="M179" s="158">
        <f ca="1"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>7.6693140794223824</v>
      </c>
      <c r="N179" s="159">
        <f ca="1"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>-51.731813537283891</v>
      </c>
      <c r="O179" s="158">
        <f ca="1"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>5.2770242808635421</v>
      </c>
      <c r="P179" s="158">
        <f ca="1"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>5.0463195511437204</v>
      </c>
      <c r="Q179" s="159">
        <f ca="1"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>-53.509294623911963</v>
      </c>
      <c r="R179" s="159">
        <f ca="1"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>2.6981736019582003</v>
      </c>
      <c r="S179" s="142">
        <f ca="1"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>27.187500000000014</v>
      </c>
    </row>
    <row r="180" spans="2:19" ht="14.1" customHeight="1" x14ac:dyDescent="0.2">
      <c r="B180" s="138" t="str">
        <f>IF((IF($X$1=1,'X1'!B139,(IF($X$1=2,'X2'!B139,(IF($X$1=3,'X3'!B139,(IF($X$1=4,'X4'!B139,(IF($X$1=5,'X5'!B139,'X6'!B139))))))))))="","",(IF($X$1=1,'X1'!B139,(IF($X$1=2,'X2'!B139,(IF($X$1=3,'X3'!B139,(IF($X$1=4,'X4'!B139,(IF($X$1=5,'X5'!B139,'X6'!B139)))))))))))</f>
        <v>DE UN Equity</v>
      </c>
      <c r="C180" s="138" t="str">
        <f ca="1"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>Deere &amp; Co</v>
      </c>
      <c r="D180" s="138" t="str">
        <f ca="1"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>Industrials</v>
      </c>
      <c r="E180" s="155">
        <f ca="1"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>151.96</v>
      </c>
      <c r="F180" s="155">
        <f ca="1"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>177</v>
      </c>
      <c r="G180" s="139">
        <f ca="1"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>16.478020531718872</v>
      </c>
      <c r="H180" s="156">
        <f ca="1"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>48881.508555079999</v>
      </c>
      <c r="I180" s="157">
        <f ca="1"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>17</v>
      </c>
      <c r="J180" s="157">
        <f ca="1"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>1</v>
      </c>
      <c r="K180" s="157">
        <f ca="1"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>25</v>
      </c>
      <c r="L180" s="158">
        <f ca="1"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>13.010273972602741</v>
      </c>
      <c r="M180" s="158">
        <f ca="1"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>11.667690417690418</v>
      </c>
      <c r="N180" s="159">
        <f ca="1"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>-24.573540136903393</v>
      </c>
      <c r="O180" s="158">
        <f ca="1"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>9.7794299096812711</v>
      </c>
      <c r="P180" s="158">
        <f ca="1"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>9.2300663114790193</v>
      </c>
      <c r="Q180" s="159">
        <f ca="1"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>-13.84299740180559</v>
      </c>
      <c r="R180" s="159">
        <f ca="1"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>1.7649381416162147</v>
      </c>
      <c r="S180" s="142">
        <f ca="1"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>55.668789808917182</v>
      </c>
    </row>
    <row r="181" spans="2:19" ht="14.1" customHeight="1" x14ac:dyDescent="0.2">
      <c r="B181" s="138" t="str">
        <f>IF((IF($X$1=1,'X1'!B140,(IF($X$1=2,'X2'!B140,(IF($X$1=3,'X3'!B140,(IF($X$1=4,'X4'!B140,(IF($X$1=5,'X5'!B140,'X6'!B140))))))))))="","",(IF($X$1=1,'X1'!B140,(IF($X$1=2,'X2'!B140,(IF($X$1=3,'X3'!B140,(IF($X$1=4,'X4'!B140,(IF($X$1=5,'X5'!B140,'X6'!B140)))))))))))</f>
        <v>DFS UN Equity</v>
      </c>
      <c r="C181" s="138" t="str">
        <f ca="1"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>Discover Financial Services</v>
      </c>
      <c r="D181" s="138" t="str">
        <f ca="1"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>Financials</v>
      </c>
      <c r="E181" s="155">
        <f ca="1"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>75.599999999999994</v>
      </c>
      <c r="F181" s="155">
        <f ca="1"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>89</v>
      </c>
      <c r="G181" s="139">
        <f ca="1"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>17.724867724867742</v>
      </c>
      <c r="H181" s="156">
        <f ca="1"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>25904.965211999999</v>
      </c>
      <c r="I181" s="157">
        <f ca="1"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>18</v>
      </c>
      <c r="J181" s="157">
        <f ca="1"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>0</v>
      </c>
      <c r="K181" s="157">
        <f ca="1"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>26</v>
      </c>
      <c r="L181" s="158">
        <f ca="1"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>8.7378640776699008</v>
      </c>
      <c r="M181" s="158">
        <f ca="1"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>7.9378412431751348</v>
      </c>
      <c r="N181" s="159">
        <f ca="1"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>-49.342638323263962</v>
      </c>
      <c r="O181" s="158" t="str">
        <f ca="1"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>NA</v>
      </c>
      <c r="P181" s="158" t="str">
        <f ca="1"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>NA</v>
      </c>
      <c r="Q181" s="159" t="str">
        <f ca="1"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 xml:space="preserve"> </v>
      </c>
      <c r="R181" s="159">
        <f ca="1"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>2.1812169312169316</v>
      </c>
      <c r="S181" s="142">
        <f ca="1"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>35.570444056029594</v>
      </c>
    </row>
    <row r="182" spans="2:19" ht="14.1" customHeight="1" x14ac:dyDescent="0.2">
      <c r="B182" s="138" t="str">
        <f>IF((IF($X$1=1,'X1'!B141,(IF($X$1=2,'X2'!B141,(IF($X$1=3,'X3'!B141,(IF($X$1=4,'X4'!B141,(IF($X$1=5,'X5'!B141,'X6'!B141))))))))))="","",(IF($X$1=1,'X1'!B141,(IF($X$1=2,'X2'!B141,(IF($X$1=3,'X3'!B141,(IF($X$1=4,'X4'!B141,(IF($X$1=5,'X5'!B141,'X6'!B141)))))))))))</f>
        <v>DG UN Equity</v>
      </c>
      <c r="C182" s="138" t="str">
        <f ca="1"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>Dollar General Corp</v>
      </c>
      <c r="D182" s="138" t="str">
        <f ca="1"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>Consumer Discretionary</v>
      </c>
      <c r="E182" s="155">
        <f ca="1"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>110.95</v>
      </c>
      <c r="F182" s="155">
        <f ca="1"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>116</v>
      </c>
      <c r="G182" s="139">
        <f ca="1"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>4.5515998197386276</v>
      </c>
      <c r="H182" s="156">
        <f ca="1"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>29461.041790949999</v>
      </c>
      <c r="I182" s="157">
        <f ca="1"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>19</v>
      </c>
      <c r="J182" s="157">
        <f ca="1"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>1</v>
      </c>
      <c r="K182" s="157">
        <f ca="1"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>30</v>
      </c>
      <c r="L182" s="158">
        <f ca="1"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>18.155784650630011</v>
      </c>
      <c r="M182" s="158">
        <f ca="1"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>16.446783278980135</v>
      </c>
      <c r="N182" s="159">
        <f ca="1"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>5.2573193398949281</v>
      </c>
      <c r="O182" s="158">
        <f ca="1"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>12.143742499050514</v>
      </c>
      <c r="P182" s="158">
        <f ca="1"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>11.293149192813518</v>
      </c>
      <c r="Q182" s="159">
        <f ca="1"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>6.986650930105065</v>
      </c>
      <c r="R182" s="159">
        <f ca="1"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>1.0410094637223974</v>
      </c>
      <c r="S182" s="142">
        <f ca="1"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>36.236559139784951</v>
      </c>
    </row>
    <row r="183" spans="2:19" ht="14.1" customHeight="1" x14ac:dyDescent="0.2">
      <c r="B183" s="138" t="str">
        <f>IF((IF($X$1=1,'X1'!B142,(IF($X$1=2,'X2'!B142,(IF($X$1=3,'X3'!B142,(IF($X$1=4,'X4'!B142,(IF($X$1=5,'X5'!B142,'X6'!B142))))))))))="","",(IF($X$1=1,'X1'!B142,(IF($X$1=2,'X2'!B142,(IF($X$1=3,'X3'!B142,(IF($X$1=4,'X4'!B142,(IF($X$1=5,'X5'!B142,'X6'!B142)))))))))))</f>
        <v>DGX UN Equity</v>
      </c>
      <c r="C183" s="138" t="str">
        <f ca="1"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>Quest Diagnostics Inc</v>
      </c>
      <c r="D183" s="138" t="str">
        <f ca="1"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>Health Care</v>
      </c>
      <c r="E183" s="155">
        <f ca="1"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>102.24</v>
      </c>
      <c r="F183" s="155">
        <f ca="1"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>118</v>
      </c>
      <c r="G183" s="139">
        <f ca="1"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>15.414710485133032</v>
      </c>
      <c r="H183" s="156">
        <f ca="1"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>13972.801158719998</v>
      </c>
      <c r="I183" s="157">
        <f ca="1"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>10</v>
      </c>
      <c r="J183" s="157">
        <f ca="1"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>0</v>
      </c>
      <c r="K183" s="157">
        <f ca="1"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>19</v>
      </c>
      <c r="L183" s="158">
        <f ca="1"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>14.593205823579787</v>
      </c>
      <c r="M183" s="158">
        <f ca="1"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>13.88941719875017</v>
      </c>
      <c r="N183" s="159">
        <f ca="1"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>-15.396566156558222</v>
      </c>
      <c r="O183" s="158">
        <f ca="1"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>10.640126928219756</v>
      </c>
      <c r="P183" s="158">
        <f ca="1"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>10.149293914046726</v>
      </c>
      <c r="Q183" s="159">
        <f ca="1"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>-6.2602368577510115</v>
      </c>
      <c r="R183" s="159">
        <f ca="1"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>2.0148669796557122</v>
      </c>
      <c r="S183" s="142">
        <f ca="1"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>20.071942446043174</v>
      </c>
    </row>
    <row r="184" spans="2:19" ht="14.1" customHeight="1" x14ac:dyDescent="0.2">
      <c r="B184" s="138" t="str">
        <f>IF((IF($X$1=1,'X1'!B143,(IF($X$1=2,'X2'!B143,(IF($X$1=3,'X3'!B143,(IF($X$1=4,'X4'!B143,(IF($X$1=5,'X5'!B143,'X6'!B143))))))))))="","",(IF($X$1=1,'X1'!B143,(IF($X$1=2,'X2'!B143,(IF($X$1=3,'X3'!B143,(IF($X$1=4,'X4'!B143,(IF($X$1=5,'X5'!B143,'X6'!B143)))))))))))</f>
        <v>DHI UN Equity</v>
      </c>
      <c r="C184" s="138" t="str">
        <f ca="1"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>DR Horton Inc</v>
      </c>
      <c r="D184" s="138" t="str">
        <f ca="1"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>Consumer Discretionary</v>
      </c>
      <c r="E184" s="155">
        <f ca="1"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>38.65</v>
      </c>
      <c r="F184" s="155">
        <f ca="1"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>50.5</v>
      </c>
      <c r="G184" s="139">
        <f ca="1"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>30.659767141009063</v>
      </c>
      <c r="H184" s="156">
        <f ca="1"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>14573.6978342</v>
      </c>
      <c r="I184" s="157">
        <f ca="1"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>12</v>
      </c>
      <c r="J184" s="157">
        <f ca="1"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>0</v>
      </c>
      <c r="K184" s="157">
        <f ca="1"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>21</v>
      </c>
      <c r="L184" s="158">
        <f ca="1"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>8.3513396715643893</v>
      </c>
      <c r="M184" s="158">
        <f ca="1"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>7.9657873042044507</v>
      </c>
      <c r="N184" s="159">
        <f ca="1"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>-51.58349563838415</v>
      </c>
      <c r="O184" s="158">
        <f ca="1"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>6.5601446764358293</v>
      </c>
      <c r="P184" s="158">
        <f ca="1"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>6.1122837295721837</v>
      </c>
      <c r="Q184" s="159">
        <f ca="1"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>-42.204974405237706</v>
      </c>
      <c r="R184" s="159">
        <f ca="1"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>1.3919793014230273</v>
      </c>
      <c r="S184" s="142">
        <f ca="1"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>47.656364693021573</v>
      </c>
    </row>
    <row r="185" spans="2:19" ht="14.1" customHeight="1" x14ac:dyDescent="0.2">
      <c r="B185" s="138" t="str">
        <f>IF((IF($X$1=1,'X1'!B144,(IF($X$1=2,'X2'!B144,(IF($X$1=3,'X3'!B144,(IF($X$1=4,'X4'!B144,(IF($X$1=5,'X5'!B144,'X6'!B144))))))))))="","",(IF($X$1=1,'X1'!B144,(IF($X$1=2,'X2'!B144,(IF($X$1=3,'X3'!B144,(IF($X$1=4,'X4'!B144,(IF($X$1=5,'X5'!B144,'X6'!B144)))))))))))</f>
        <v>DHR UN Equity</v>
      </c>
      <c r="C185" s="138" t="str">
        <f ca="1"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>Danaher Corp</v>
      </c>
      <c r="D185" s="138" t="str">
        <f ca="1"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>Health Care</v>
      </c>
      <c r="E185" s="155">
        <f ca="1"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>105.05</v>
      </c>
      <c r="F185" s="155">
        <f ca="1"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>113.5</v>
      </c>
      <c r="G185" s="139">
        <f ca="1"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>8.0437886720609253</v>
      </c>
      <c r="H185" s="156">
        <f ca="1"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>73509.246257150007</v>
      </c>
      <c r="I185" s="157">
        <f ca="1"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>16</v>
      </c>
      <c r="J185" s="157">
        <f ca="1"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>0</v>
      </c>
      <c r="K185" s="157">
        <f ca="1"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>20</v>
      </c>
      <c r="L185" s="158">
        <f ca="1"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>21.691100557505678</v>
      </c>
      <c r="M185" s="158">
        <f ca="1"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>20.089883342895391</v>
      </c>
      <c r="N185" s="159">
        <f ca="1"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>25.753149321250724</v>
      </c>
      <c r="O185" s="158">
        <f ca="1"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>16.286262661971467</v>
      </c>
      <c r="P185" s="158">
        <f ca="1"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>15.076772446619817</v>
      </c>
      <c r="Q185" s="159">
        <f ca="1"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>43.48234891414895</v>
      </c>
      <c r="R185" s="159">
        <f ca="1"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>0.6197049024274156</v>
      </c>
      <c r="S185" s="142">
        <f ca="1"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>7.4999999999999956</v>
      </c>
    </row>
    <row r="186" spans="2:19" ht="14.1" customHeight="1" x14ac:dyDescent="0.2">
      <c r="B186" s="138" t="str">
        <f>IF((IF($X$1=1,'X1'!B145,(IF($X$1=2,'X2'!B145,(IF($X$1=3,'X3'!B145,(IF($X$1=4,'X4'!B145,(IF($X$1=5,'X5'!B145,'X6'!B145))))))))))="","",(IF($X$1=1,'X1'!B145,(IF($X$1=2,'X2'!B145,(IF($X$1=3,'X3'!B145,(IF($X$1=4,'X4'!B145,(IF($X$1=5,'X5'!B145,'X6'!B145)))))))))))</f>
        <v>DIS UN Equity</v>
      </c>
      <c r="C186" s="138" t="str">
        <f ca="1"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>Walt Disney Co/The</v>
      </c>
      <c r="D186" s="138" t="str">
        <f ca="1"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>Communication Services</v>
      </c>
      <c r="E186" s="155">
        <f ca="1"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>116.19</v>
      </c>
      <c r="F186" s="155">
        <f ca="1"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>121</v>
      </c>
      <c r="G186" s="139">
        <f ca="1"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>4.1397710646355224</v>
      </c>
      <c r="H186" s="156">
        <f ca="1"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>172802.71722923999</v>
      </c>
      <c r="I186" s="157">
        <f ca="1"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>11</v>
      </c>
      <c r="J186" s="157">
        <f ca="1"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>1</v>
      </c>
      <c r="K186" s="157">
        <f ca="1"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>25</v>
      </c>
      <c r="L186" s="158">
        <f ca="1"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>15.786684782608695</v>
      </c>
      <c r="M186" s="158">
        <f ca="1"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>15.079818299805321</v>
      </c>
      <c r="N186" s="159">
        <f ca="1"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>-8.4774272521654481</v>
      </c>
      <c r="O186" s="158">
        <f ca="1"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>10.988196430933764</v>
      </c>
      <c r="P186" s="158">
        <f ca="1"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>10.460335324036222</v>
      </c>
      <c r="Q186" s="159">
        <f ca="1"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>-3.1937365272976637</v>
      </c>
      <c r="R186" s="159">
        <f ca="1"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>1.5732851364144935</v>
      </c>
      <c r="S186" s="142">
        <f ca="1"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>24.205607476635503</v>
      </c>
    </row>
    <row r="187" spans="2:19" ht="14.1" customHeight="1" x14ac:dyDescent="0.2">
      <c r="B187" s="138" t="str">
        <f>IF((IF($X$1=1,'X1'!B146,(IF($X$1=2,'X2'!B146,(IF($X$1=3,'X3'!B146,(IF($X$1=4,'X4'!B146,(IF($X$1=5,'X5'!B146,'X6'!B146))))))))))="","",(IF($X$1=1,'X1'!B146,(IF($X$1=2,'X2'!B146,(IF($X$1=3,'X3'!B146,(IF($X$1=4,'X4'!B146,(IF($X$1=5,'X5'!B146,'X6'!B146)))))))))))</f>
        <v>DISCA UW Equity</v>
      </c>
      <c r="C187" s="138" t="str">
        <f ca="1"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>Discovery Inc</v>
      </c>
      <c r="D187" s="138" t="str">
        <f ca="1"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>Communication Services</v>
      </c>
      <c r="E187" s="155">
        <f ca="1"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>33.06</v>
      </c>
      <c r="F187" s="155">
        <f ca="1"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>32</v>
      </c>
      <c r="G187" s="139">
        <f ca="1"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>-3.2062915910465839</v>
      </c>
      <c r="H187" s="156">
        <f ca="1"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>22336.117269960087</v>
      </c>
      <c r="I187" s="157">
        <f ca="1"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>15</v>
      </c>
      <c r="J187" s="157">
        <f ca="1"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>2</v>
      </c>
      <c r="K187" s="157">
        <f ca="1"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>29</v>
      </c>
      <c r="L187" s="158">
        <f ca="1"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>9.6160558464223396</v>
      </c>
      <c r="M187" s="158">
        <f ca="1"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>8.8042609853528635</v>
      </c>
      <c r="N187" s="159">
        <f ca="1"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>-44.251362279623784</v>
      </c>
      <c r="O187" s="158">
        <f ca="1"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>9.1633241843792472</v>
      </c>
      <c r="P187" s="158">
        <f ca="1"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>8.9086735756894555</v>
      </c>
      <c r="Q187" s="159">
        <f ca="1"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>-19.270903022670048</v>
      </c>
      <c r="R187" s="159">
        <f ca="1"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>0</v>
      </c>
      <c r="S187" s="142">
        <f ca="1"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>40.930232558139537</v>
      </c>
    </row>
    <row r="188" spans="2:19" ht="14.1" customHeight="1" x14ac:dyDescent="0.2">
      <c r="B188" s="138" t="str">
        <f>IF((IF($X$1=1,'X1'!B147,(IF($X$1=2,'X2'!B147,(IF($X$1=3,'X3'!B147,(IF($X$1=4,'X4'!B147,(IF($X$1=5,'X5'!B147,'X6'!B147))))))))))="","",(IF($X$1=1,'X1'!B147,(IF($X$1=2,'X2'!B147,(IF($X$1=3,'X3'!B147,(IF($X$1=4,'X4'!B147,(IF($X$1=5,'X5'!B147,'X6'!B147)))))))))))</f>
        <v>DISCK UW Equity</v>
      </c>
      <c r="C188" s="138" t="str">
        <f ca="1"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>Discovery Inc</v>
      </c>
      <c r="D188" s="138" t="str">
        <f ca="1"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>Communication Services</v>
      </c>
      <c r="E188" s="155">
        <f ca="1"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>30.08</v>
      </c>
      <c r="F188" s="155">
        <f ca="1"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>31</v>
      </c>
      <c r="G188" s="139">
        <f ca="1"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>3.0585106382978733</v>
      </c>
      <c r="H188" s="156">
        <f ca="1"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>22336.117269960087</v>
      </c>
      <c r="I188" s="157">
        <f ca="1"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>0</v>
      </c>
      <c r="J188" s="157">
        <f ca="1"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>0</v>
      </c>
      <c r="K188" s="157">
        <f ca="1"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>3</v>
      </c>
      <c r="L188" s="158">
        <f ca="1"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>8.7492728330424665</v>
      </c>
      <c r="M188" s="158">
        <f ca="1"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>8.0106524633821561</v>
      </c>
      <c r="N188" s="159">
        <f ca="1"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>-49.276496593196718</v>
      </c>
      <c r="O188" s="158">
        <f ca="1"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>9.1633241843792472</v>
      </c>
      <c r="P188" s="158">
        <f ca="1"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>8.9086735756894555</v>
      </c>
      <c r="Q188" s="159">
        <f ca="1"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>-19.270903022670048</v>
      </c>
      <c r="R188" s="159" t="str">
        <f ca="1"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 xml:space="preserve"> </v>
      </c>
      <c r="S188" s="142">
        <f ca="1"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>40.930232558139537</v>
      </c>
    </row>
    <row r="189" spans="2:19" ht="14.1" customHeight="1" x14ac:dyDescent="0.2">
      <c r="B189" s="138" t="str">
        <f>IF((IF($X$1=1,'X1'!B148,(IF($X$1=2,'X2'!B148,(IF($X$1=3,'X3'!B148,(IF($X$1=4,'X4'!B148,(IF($X$1=5,'X5'!B148,'X6'!B148))))))))))="","",(IF($X$1=1,'X1'!B148,(IF($X$1=2,'X2'!B148,(IF($X$1=3,'X3'!B148,(IF($X$1=4,'X4'!B148,(IF($X$1=5,'X5'!B148,'X6'!B148)))))))))))</f>
        <v>DISH UW Equity</v>
      </c>
      <c r="C189" s="138" t="str">
        <f ca="1"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>DISH Network Corp</v>
      </c>
      <c r="D189" s="138" t="str">
        <f ca="1"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>Communication Services</v>
      </c>
      <c r="E189" s="155">
        <f ca="1"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>34.15</v>
      </c>
      <c r="F189" s="155">
        <f ca="1"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>40</v>
      </c>
      <c r="G189" s="139">
        <f ca="1"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>17.130307467057104</v>
      </c>
      <c r="H189" s="156">
        <f ca="1"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>15965.681679149999</v>
      </c>
      <c r="I189" s="157">
        <f ca="1"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>11</v>
      </c>
      <c r="J189" s="157">
        <f ca="1"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>3</v>
      </c>
      <c r="K189" s="157">
        <f ca="1"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>23</v>
      </c>
      <c r="L189" s="158">
        <f ca="1"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>14.336691855583542</v>
      </c>
      <c r="M189" s="158">
        <f ca="1"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>18.70208105147864</v>
      </c>
      <c r="N189" s="159">
        <f ca="1"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>-16.883693987389115</v>
      </c>
      <c r="O189" s="158">
        <f ca="1"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>12.377277775492574</v>
      </c>
      <c r="P189" s="158">
        <f ca="1"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>14.13628003120569</v>
      </c>
      <c r="Q189" s="159">
        <f ca="1"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>9.0441020908593082</v>
      </c>
      <c r="R189" s="159">
        <f ca="1"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>0</v>
      </c>
      <c r="S189" s="142">
        <f ca="1"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>16.666666666666682</v>
      </c>
    </row>
    <row r="190" spans="2:19" ht="14.1" customHeight="1" x14ac:dyDescent="0.2">
      <c r="B190" s="138" t="str">
        <f>IF((IF($X$1=1,'X1'!B149,(IF($X$1=2,'X2'!B149,(IF($X$1=3,'X3'!B149,(IF($X$1=4,'X4'!B149,(IF($X$1=5,'X5'!B149,'X6'!B149))))))))))="","",(IF($X$1=1,'X1'!B149,(IF($X$1=2,'X2'!B149,(IF($X$1=3,'X3'!B149,(IF($X$1=4,'X4'!B149,(IF($X$1=5,'X5'!B149,'X6'!B149)))))))))))</f>
        <v>DLPH UN Equity</v>
      </c>
      <c r="C190" s="138" t="str">
        <f ca="1"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>Delphi Technologies PLC</v>
      </c>
      <c r="D190" s="138" t="str">
        <f ca="1"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>Consumer Discretionary</v>
      </c>
      <c r="E190" s="155">
        <f ca="1"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>23.5</v>
      </c>
      <c r="F190" s="155">
        <f ca="1"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>32</v>
      </c>
      <c r="G190" s="139">
        <f ca="1"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>36.170212765957444</v>
      </c>
      <c r="H190" s="156">
        <f ca="1"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>2086.4629629999999</v>
      </c>
      <c r="I190" s="157">
        <f ca="1"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>9</v>
      </c>
      <c r="J190" s="157">
        <f ca="1"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>1</v>
      </c>
      <c r="K190" s="157">
        <f ca="1"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>18</v>
      </c>
      <c r="L190" s="158">
        <f ca="1"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>5.2455357142857135</v>
      </c>
      <c r="M190" s="158">
        <f ca="1"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>4.7580481878922862</v>
      </c>
      <c r="N190" s="159">
        <f ca="1"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>-69.589250015243152</v>
      </c>
      <c r="O190" s="158">
        <f ca="1"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>4.311733283701332</v>
      </c>
      <c r="P190" s="158">
        <f ca="1"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>4.0367501763245084</v>
      </c>
      <c r="Q190" s="159">
        <f ca="1"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>-62.013530527089358</v>
      </c>
      <c r="R190" s="159">
        <f ca="1"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>3.0382978723404253</v>
      </c>
      <c r="S190" s="142">
        <f ca="1"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>-31.041747626959754</v>
      </c>
    </row>
    <row r="191" spans="2:19" ht="14.1" customHeight="1" x14ac:dyDescent="0.2">
      <c r="B191" s="138" t="str">
        <f>IF((IF($X$1=1,'X1'!B150,(IF($X$1=2,'X2'!B150,(IF($X$1=3,'X3'!B150,(IF($X$1=4,'X4'!B150,(IF($X$1=5,'X5'!B150,'X6'!B150))))))))))="","",(IF($X$1=1,'X1'!B150,(IF($X$1=2,'X2'!B150,(IF($X$1=3,'X3'!B150,(IF($X$1=4,'X4'!B150,(IF($X$1=5,'X5'!B150,'X6'!B150)))))))))))</f>
        <v>DLR UN Equity</v>
      </c>
      <c r="C191" s="138" t="str">
        <f ca="1"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>Digital Realty Trust Inc</v>
      </c>
      <c r="D191" s="138" t="str">
        <f ca="1"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>Real Estate</v>
      </c>
      <c r="E191" s="155">
        <f ca="1"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>109.99</v>
      </c>
      <c r="F191" s="155">
        <f ca="1"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>130</v>
      </c>
      <c r="G191" s="139">
        <f ca="1"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>18.192562960269122</v>
      </c>
      <c r="H191" s="156">
        <f ca="1"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>23495.668055980001</v>
      </c>
      <c r="I191" s="157">
        <f ca="1"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>12</v>
      </c>
      <c r="J191" s="157">
        <f ca="1"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>0</v>
      </c>
      <c r="K191" s="157">
        <f ca="1"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>23</v>
      </c>
      <c r="L191" s="158" t="str">
        <f ca="1"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>NA</v>
      </c>
      <c r="M191" s="158" t="str">
        <f ca="1"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>NA</v>
      </c>
      <c r="N191" s="159" t="str">
        <f ca="1"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 xml:space="preserve"> </v>
      </c>
      <c r="O191" s="158">
        <f ca="1"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>16.988584654500521</v>
      </c>
      <c r="P191" s="158">
        <f ca="1"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>15.695273023219857</v>
      </c>
      <c r="Q191" s="159">
        <f ca="1"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>49.669821833730097</v>
      </c>
      <c r="R191" s="159">
        <f ca="1"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>3.8830802800254567</v>
      </c>
      <c r="S191" s="142">
        <f ca="1"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>41.643059490085001</v>
      </c>
    </row>
    <row r="192" spans="2:19" ht="14.1" customHeight="1" x14ac:dyDescent="0.2">
      <c r="B192" s="138" t="str">
        <f>IF((IF($X$1=1,'X1'!B151,(IF($X$1=2,'X2'!B151,(IF($X$1=3,'X3'!B151,(IF($X$1=4,'X4'!B151,(IF($X$1=5,'X5'!B151,'X6'!B151))))))))))="","",(IF($X$1=1,'X1'!B151,(IF($X$1=2,'X2'!B151,(IF($X$1=3,'X3'!B151,(IF($X$1=4,'X4'!B151,(IF($X$1=5,'X5'!B151,'X6'!B151)))))))))))</f>
        <v>DLTR UW Equity</v>
      </c>
      <c r="C192" s="138" t="str">
        <f ca="1"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>Dollar Tree Inc</v>
      </c>
      <c r="D192" s="138" t="str">
        <f ca="1"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>Consumer Discretionary</v>
      </c>
      <c r="E192" s="155">
        <f ca="1"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>86.5</v>
      </c>
      <c r="F192" s="155">
        <f ca="1"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>94.5</v>
      </c>
      <c r="G192" s="139">
        <f ca="1"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>9.2485549132947931</v>
      </c>
      <c r="H192" s="156">
        <f ca="1"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>20577.3498005</v>
      </c>
      <c r="I192" s="157">
        <f ca="1"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>15</v>
      </c>
      <c r="J192" s="157">
        <f ca="1"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>0</v>
      </c>
      <c r="K192" s="157">
        <f ca="1"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>27</v>
      </c>
      <c r="L192" s="158">
        <f ca="1"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>15.787552473079028</v>
      </c>
      <c r="M192" s="158">
        <f ca="1"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>14.29043449529159</v>
      </c>
      <c r="N192" s="159">
        <f ca="1"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>-8.4723968569122903</v>
      </c>
      <c r="O192" s="158">
        <f ca="1"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>9.9717202678468411</v>
      </c>
      <c r="P192" s="158">
        <f ca="1"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>9.3180700449040241</v>
      </c>
      <c r="Q192" s="159">
        <f ca="1"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>-12.148914920404719</v>
      </c>
      <c r="R192" s="159">
        <f ca="1"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>0</v>
      </c>
      <c r="S192" s="142">
        <f ca="1"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>13.861386138613874</v>
      </c>
    </row>
    <row r="193" spans="2:19" ht="14.1" customHeight="1" x14ac:dyDescent="0.2">
      <c r="B193" s="138" t="str">
        <f>IF((IF($X$1=1,'X1'!B152,(IF($X$1=2,'X2'!B152,(IF($X$1=3,'X3'!B152,(IF($X$1=4,'X4'!B152,(IF($X$1=5,'X5'!B152,'X6'!B152))))))))))="","",(IF($X$1=1,'X1'!B152,(IF($X$1=2,'X2'!B152,(IF($X$1=3,'X3'!B152,(IF($X$1=4,'X4'!B152,(IF($X$1=5,'X5'!B152,'X6'!B152)))))))))))</f>
        <v>DOV UN Equity</v>
      </c>
      <c r="C193" s="138" t="str">
        <f ca="1"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>Dover Corp</v>
      </c>
      <c r="D193" s="138" t="str">
        <f ca="1"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>Industrials</v>
      </c>
      <c r="E193" s="155">
        <f ca="1"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>83.24</v>
      </c>
      <c r="F193" s="155">
        <f ca="1"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>91</v>
      </c>
      <c r="G193" s="139">
        <f ca="1"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>9.3224411340701696</v>
      </c>
      <c r="H193" s="156">
        <f ca="1"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>12294.849412039999</v>
      </c>
      <c r="I193" s="157">
        <f ca="1"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>8</v>
      </c>
      <c r="J193" s="157">
        <f ca="1"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>0</v>
      </c>
      <c r="K193" s="157">
        <f ca="1"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>23</v>
      </c>
      <c r="L193" s="158">
        <f ca="1"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>15.115307790085346</v>
      </c>
      <c r="M193" s="158">
        <f ca="1"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>14.022911051212937</v>
      </c>
      <c r="N193" s="159">
        <f ca="1"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>-12.369704223903833</v>
      </c>
      <c r="O193" s="158">
        <f ca="1"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>11.4065413494066</v>
      </c>
      <c r="P193" s="158">
        <f ca="1"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>10.688729493891797</v>
      </c>
      <c r="Q193" s="159">
        <f ca="1"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>0.49189183352571497</v>
      </c>
      <c r="R193" s="159">
        <f ca="1"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>2.3666506487265737</v>
      </c>
      <c r="S193" s="142">
        <f ca="1"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>10.172413793103457</v>
      </c>
    </row>
    <row r="194" spans="2:19" ht="14.1" customHeight="1" x14ac:dyDescent="0.2">
      <c r="B194" s="138" t="str">
        <f>IF((IF($X$1=1,'X1'!B153,(IF($X$1=2,'X2'!B153,(IF($X$1=3,'X3'!B153,(IF($X$1=4,'X4'!B153,(IF($X$1=5,'X5'!B153,'X6'!B153))))))))))="","",(IF($X$1=1,'X1'!B153,(IF($X$1=2,'X2'!B153,(IF($X$1=3,'X3'!B153,(IF($X$1=4,'X4'!B153,(IF($X$1=5,'X5'!B153,'X6'!B153)))))))))))</f>
        <v>DPS UN Equity</v>
      </c>
      <c r="C194" s="138" t="str">
        <f ca="1"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>Keurig Dr Pepper Inc</v>
      </c>
      <c r="D194" s="138" t="str">
        <f ca="1"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>Consumer Staples</v>
      </c>
      <c r="E194" s="155" t="str">
        <f ca="1"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>#N/A N/A</v>
      </c>
      <c r="F194" s="155">
        <f ca="1"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>24.5</v>
      </c>
      <c r="G194" s="139" t="str">
        <f ca="1"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 xml:space="preserve"> </v>
      </c>
      <c r="H194" s="156" t="str">
        <f ca="1"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>#N/A N/A</v>
      </c>
      <c r="I194" s="157">
        <f ca="1"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>5</v>
      </c>
      <c r="J194" s="157">
        <f ca="1"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>0</v>
      </c>
      <c r="K194" s="157">
        <f ca="1"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>17</v>
      </c>
      <c r="L194" s="158" t="str">
        <f ca="1"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>NA</v>
      </c>
      <c r="M194" s="158" t="str">
        <f ca="1"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>NA</v>
      </c>
      <c r="N194" s="159" t="str">
        <f ca="1"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 xml:space="preserve"> </v>
      </c>
      <c r="O194" s="158" t="str">
        <f ca="1"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>NA</v>
      </c>
      <c r="P194" s="158" t="str">
        <f ca="1"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>NA</v>
      </c>
      <c r="Q194" s="159" t="str">
        <f ca="1"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 xml:space="preserve"> </v>
      </c>
      <c r="R194" s="159" t="str">
        <f ca="1"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 xml:space="preserve"> </v>
      </c>
      <c r="S194" s="142">
        <f ca="1"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>-74.63636363636364</v>
      </c>
    </row>
    <row r="195" spans="2:19" ht="14.1" customHeight="1" x14ac:dyDescent="0.2">
      <c r="B195" s="138" t="str">
        <f>IF((IF($X$1=1,'X1'!B154,(IF($X$1=2,'X2'!B154,(IF($X$1=3,'X3'!B154,(IF($X$1=4,'X4'!B154,(IF($X$1=5,'X5'!B154,'X6'!B154))))))))))="","",(IF($X$1=1,'X1'!B154,(IF($X$1=2,'X2'!B154,(IF($X$1=3,'X3'!B154,(IF($X$1=4,'X4'!B154,(IF($X$1=5,'X5'!B154,'X6'!B154)))))))))))</f>
        <v>DRE UN Equity</v>
      </c>
      <c r="C195" s="138" t="str">
        <f ca="1"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>Duke Realty Corp</v>
      </c>
      <c r="D195" s="138" t="str">
        <f ca="1"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>Real Estate</v>
      </c>
      <c r="E195" s="155">
        <f ca="1"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>27.47</v>
      </c>
      <c r="F195" s="155">
        <f ca="1"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>30</v>
      </c>
      <c r="G195" s="139">
        <f ca="1"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>9.2100473243538428</v>
      </c>
      <c r="H195" s="156">
        <f ca="1"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>9814.2095371199994</v>
      </c>
      <c r="I195" s="157">
        <f ca="1"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>6</v>
      </c>
      <c r="J195" s="157">
        <f ca="1"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>0</v>
      </c>
      <c r="K195" s="157">
        <f ca="1"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>18</v>
      </c>
      <c r="L195" s="158" t="str">
        <f ca="1"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>NA</v>
      </c>
      <c r="M195" s="158" t="str">
        <f ca="1"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>NA</v>
      </c>
      <c r="N195" s="159" t="str">
        <f ca="1"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 xml:space="preserve"> </v>
      </c>
      <c r="O195" s="158">
        <f ca="1"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>20.814959594959529</v>
      </c>
      <c r="P195" s="158">
        <f ca="1"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>19.502243902439023</v>
      </c>
      <c r="Q195" s="159">
        <f ca="1"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>83.380273131144961</v>
      </c>
      <c r="R195" s="159">
        <f ca="1"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>3.0615216599927191</v>
      </c>
      <c r="S195" s="142">
        <f ca="1"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>-73.914569059447089</v>
      </c>
    </row>
    <row r="196" spans="2:19" ht="14.1" customHeight="1" x14ac:dyDescent="0.2">
      <c r="B196" s="138" t="str">
        <f>IF((IF($X$1=1,'X1'!B155,(IF($X$1=2,'X2'!B155,(IF($X$1=3,'X3'!B155,(IF($X$1=4,'X4'!B155,(IF($X$1=5,'X5'!B155,'X6'!B155))))))))))="","",(IF($X$1=1,'X1'!B155,(IF($X$1=2,'X2'!B155,(IF($X$1=3,'X3'!B155,(IF($X$1=4,'X4'!B155,(IF($X$1=5,'X5'!B155,'X6'!B155)))))))))))</f>
        <v>DRI UN Equity</v>
      </c>
      <c r="C196" s="138" t="str">
        <f ca="1"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>Darden Restaurants Inc</v>
      </c>
      <c r="D196" s="138" t="str">
        <f ca="1"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>Consumer Discretionary</v>
      </c>
      <c r="E196" s="155">
        <f ca="1"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>110.09</v>
      </c>
      <c r="F196" s="155">
        <f ca="1"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>125</v>
      </c>
      <c r="G196" s="139">
        <f ca="1"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>13.543464438186925</v>
      </c>
      <c r="H196" s="156">
        <f ca="1"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>13663.320101040001</v>
      </c>
      <c r="I196" s="157">
        <f ca="1"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>13</v>
      </c>
      <c r="J196" s="157">
        <f ca="1"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>1</v>
      </c>
      <c r="K196" s="157">
        <f ca="1"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>24</v>
      </c>
      <c r="L196" s="158">
        <f ca="1"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>19.488405027438485</v>
      </c>
      <c r="M196" s="158">
        <f ca="1"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>17.679460414324716</v>
      </c>
      <c r="N196" s="159">
        <f ca="1"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>12.983124159666959</v>
      </c>
      <c r="O196" s="158">
        <f ca="1"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>12.318145442694336</v>
      </c>
      <c r="P196" s="158">
        <f ca="1"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>11.291211068551256</v>
      </c>
      <c r="Q196" s="159">
        <f ca="1"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>8.523144877853305</v>
      </c>
      <c r="R196" s="159">
        <f ca="1"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>2.728676537378508</v>
      </c>
      <c r="S196" s="142">
        <f ca="1"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>23.698630136986306</v>
      </c>
    </row>
    <row r="197" spans="2:19" ht="14.1" customHeight="1" x14ac:dyDescent="0.2">
      <c r="B197" s="138" t="str">
        <f>IF((IF($X$1=1,'X1'!B156,(IF($X$1=2,'X2'!B156,(IF($X$1=3,'X3'!B156,(IF($X$1=4,'X4'!B156,(IF($X$1=5,'X5'!B156,'X6'!B156))))))))))="","",(IF($X$1=1,'X1'!B156,(IF($X$1=2,'X2'!B156,(IF($X$1=3,'X3'!B156,(IF($X$1=4,'X4'!B156,(IF($X$1=5,'X5'!B156,'X6'!B156)))))))))))</f>
        <v>DTE UN Equity</v>
      </c>
      <c r="C197" s="138" t="str">
        <f ca="1"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>DTE Energy Co</v>
      </c>
      <c r="D197" s="138" t="str">
        <f ca="1"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>Utilities</v>
      </c>
      <c r="E197" s="155">
        <f ca="1"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>111.24</v>
      </c>
      <c r="F197" s="155">
        <f ca="1"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>113.5</v>
      </c>
      <c r="G197" s="139">
        <f ca="1"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>2.0316432937792284</v>
      </c>
      <c r="H197" s="156">
        <f ca="1"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>20188.187052119996</v>
      </c>
      <c r="I197" s="157">
        <f ca="1"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>5</v>
      </c>
      <c r="J197" s="157">
        <f ca="1"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>1</v>
      </c>
      <c r="K197" s="157">
        <f ca="1"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>16</v>
      </c>
      <c r="L197" s="158">
        <f ca="1"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>17.755786113328011</v>
      </c>
      <c r="M197" s="158">
        <f ca="1"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>16.965075491840778</v>
      </c>
      <c r="N197" s="159">
        <f ca="1"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>2.9383463741725846</v>
      </c>
      <c r="O197" s="158">
        <f ca="1"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>11.416557298051316</v>
      </c>
      <c r="P197" s="158">
        <f ca="1"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>10.953275906819803</v>
      </c>
      <c r="Q197" s="159">
        <f ca="1"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>0.58013257162352616</v>
      </c>
      <c r="R197" s="159">
        <f ca="1"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>3.4052499101042795</v>
      </c>
      <c r="S197" s="142">
        <f ca="1"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>12.094594594594597</v>
      </c>
    </row>
    <row r="198" spans="2:19" ht="14.1" customHeight="1" x14ac:dyDescent="0.2">
      <c r="B198" s="138" t="str">
        <f>IF((IF($X$1=1,'X1'!B157,(IF($X$1=2,'X2'!B157,(IF($X$1=3,'X3'!B157,(IF($X$1=4,'X4'!B157,(IF($X$1=5,'X5'!B157,'X6'!B157))))))))))="","",(IF($X$1=1,'X1'!B157,(IF($X$1=2,'X2'!B157,(IF($X$1=3,'X3'!B157,(IF($X$1=4,'X4'!B157,(IF($X$1=5,'X5'!B157,'X6'!B157)))))))))))</f>
        <v>DUK UN Equity</v>
      </c>
      <c r="C198" s="138" t="str">
        <f ca="1"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>Duke Energy Corp</v>
      </c>
      <c r="D198" s="138" t="str">
        <f ca="1"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>Utilities</v>
      </c>
      <c r="E198" s="155">
        <f ca="1"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>80.94</v>
      </c>
      <c r="F198" s="155">
        <f ca="1"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>85</v>
      </c>
      <c r="G198" s="139">
        <f ca="1"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>5.0160612799604598</v>
      </c>
      <c r="H198" s="156">
        <f ca="1"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>57657.991360560001</v>
      </c>
      <c r="I198" s="157">
        <f ca="1"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>9</v>
      </c>
      <c r="J198" s="157">
        <f ca="1"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>1</v>
      </c>
      <c r="K198" s="157">
        <f ca="1"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>21</v>
      </c>
      <c r="L198" s="158">
        <f ca="1"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>16.315259020358798</v>
      </c>
      <c r="M198" s="158">
        <f ca="1"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>15.482019892884468</v>
      </c>
      <c r="N198" s="159">
        <f ca="1"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>-5.4130426271928549</v>
      </c>
      <c r="O198" s="158">
        <f ca="1"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>11.284484742719878</v>
      </c>
      <c r="P198" s="158">
        <f ca="1"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>10.86004223126646</v>
      </c>
      <c r="Q198" s="159">
        <f ca="1"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>-0.58342968077077506</v>
      </c>
      <c r="R198" s="159">
        <f ca="1"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>4.6973066468989373</v>
      </c>
      <c r="S198" s="142">
        <f ca="1"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>6.2893081760999364E-2</v>
      </c>
    </row>
    <row r="199" spans="2:19" ht="14.1" customHeight="1" x14ac:dyDescent="0.2">
      <c r="B199" s="138" t="str">
        <f>IF((IF($X$1=1,'X1'!B158,(IF($X$1=2,'X2'!B158,(IF($X$1=3,'X3'!B158,(IF($X$1=4,'X4'!B158,(IF($X$1=5,'X5'!B158,'X6'!B158))))))))))="","",(IF($X$1=1,'X1'!B158,(IF($X$1=2,'X2'!B158,(IF($X$1=3,'X3'!B158,(IF($X$1=4,'X4'!B158,(IF($X$1=5,'X5'!B158,'X6'!B158)))))))))))</f>
        <v>DVA UN Equity</v>
      </c>
      <c r="C199" s="138" t="str">
        <f ca="1"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>DaVita Inc</v>
      </c>
      <c r="D199" s="138" t="str">
        <f ca="1"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>Health Care</v>
      </c>
      <c r="E199" s="155">
        <f ca="1"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>70.430000000000007</v>
      </c>
      <c r="F199" s="155">
        <f ca="1"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>81.5</v>
      </c>
      <c r="G199" s="139">
        <f ca="1"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>15.717733920204457</v>
      </c>
      <c r="H199" s="156">
        <f ca="1"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>11754.767000000002</v>
      </c>
      <c r="I199" s="157">
        <f ca="1"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>6</v>
      </c>
      <c r="J199" s="157">
        <f ca="1"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>0</v>
      </c>
      <c r="K199" s="157">
        <f ca="1"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>10</v>
      </c>
      <c r="L199" s="158">
        <f ca="1"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>14.239789729074001</v>
      </c>
      <c r="M199" s="158">
        <f ca="1"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>12.887465690759379</v>
      </c>
      <c r="N199" s="159">
        <f ca="1"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>-17.445479570937316</v>
      </c>
      <c r="O199" s="158">
        <f ca="1"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>10.041525895301413</v>
      </c>
      <c r="P199" s="158">
        <f ca="1"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>9.8121949611013299</v>
      </c>
      <c r="Q199" s="159">
        <f ca="1"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>-11.53392573580836</v>
      </c>
      <c r="R199" s="159">
        <f ca="1"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>0</v>
      </c>
      <c r="S199" s="142">
        <f ca="1"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>9.0123456790123395</v>
      </c>
    </row>
    <row r="200" spans="2:19" ht="14.1" customHeight="1" x14ac:dyDescent="0.2">
      <c r="B200" s="138" t="str">
        <f>IF((IF($X$1=1,'X1'!B159,(IF($X$1=2,'X2'!B159,(IF($X$1=3,'X3'!B159,(IF($X$1=4,'X4'!B159,(IF($X$1=5,'X5'!B159,'X6'!B159))))))))))="","",(IF($X$1=1,'X1'!B159,(IF($X$1=2,'X2'!B159,(IF($X$1=3,'X3'!B159,(IF($X$1=4,'X4'!B159,(IF($X$1=5,'X5'!B159,'X6'!B159)))))))))))</f>
        <v>DVN UN Equity</v>
      </c>
      <c r="C200" s="138" t="str">
        <f ca="1"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>Devon Energy Corp</v>
      </c>
      <c r="D200" s="138" t="str">
        <f ca="1"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>Energy</v>
      </c>
      <c r="E200" s="155">
        <f ca="1"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>37.08</v>
      </c>
      <c r="F200" s="155">
        <f ca="1"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>52.5</v>
      </c>
      <c r="G200" s="139">
        <f ca="1"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>41.585760517799365</v>
      </c>
      <c r="H200" s="156">
        <f ca="1"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>18866.304</v>
      </c>
      <c r="I200" s="157">
        <f ca="1"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>23</v>
      </c>
      <c r="J200" s="157">
        <f ca="1"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>0</v>
      </c>
      <c r="K200" s="157">
        <f ca="1"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>32</v>
      </c>
      <c r="L200" s="158">
        <f ca="1"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>13.966101694915253</v>
      </c>
      <c r="M200" s="158">
        <f ca="1"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>10.331568682084146</v>
      </c>
      <c r="N200" s="159">
        <f ca="1"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>-19.032173253711083</v>
      </c>
      <c r="O200" s="158">
        <f ca="1"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>7.3449154125583807</v>
      </c>
      <c r="P200" s="158">
        <f ca="1"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>6.4374489173549323</v>
      </c>
      <c r="Q200" s="159">
        <f ca="1"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>-35.291126156868671</v>
      </c>
      <c r="R200" s="159">
        <f ca="1"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>0.89805825242718462</v>
      </c>
      <c r="S200" s="142">
        <f ca="1"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>-3.4782608695652204</v>
      </c>
    </row>
    <row r="201" spans="2:19" ht="14.1" customHeight="1" x14ac:dyDescent="0.2">
      <c r="B201" s="138" t="str">
        <f>IF((IF($X$1=1,'X1'!B160,(IF($X$1=2,'X2'!B160,(IF($X$1=3,'X3'!B160,(IF($X$1=4,'X4'!B160,(IF($X$1=5,'X5'!B160,'X6'!B160))))))))))="","",(IF($X$1=1,'X1'!B160,(IF($X$1=2,'X2'!B160,(IF($X$1=3,'X3'!B160,(IF($X$1=4,'X4'!B160,(IF($X$1=5,'X5'!B160,'X6'!B160)))))))))))</f>
        <v>DWDP UN Equity</v>
      </c>
      <c r="C201" s="138" t="str">
        <f ca="1"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>DowDuPont Inc</v>
      </c>
      <c r="D201" s="138" t="str">
        <f ca="1"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>Materials</v>
      </c>
      <c r="E201" s="155">
        <f ca="1"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>60.26</v>
      </c>
      <c r="F201" s="155">
        <f ca="1"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>80</v>
      </c>
      <c r="G201" s="139">
        <f ca="1"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>32.758048456687682</v>
      </c>
      <c r="H201" s="156">
        <f ca="1"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>139042.53048749999</v>
      </c>
      <c r="I201" s="157">
        <f ca="1"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>21</v>
      </c>
      <c r="J201" s="157">
        <f ca="1"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>0</v>
      </c>
      <c r="K201" s="157">
        <f ca="1"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>28</v>
      </c>
      <c r="L201" s="158">
        <f ca="1"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>12.598787371942294</v>
      </c>
      <c r="M201" s="158">
        <f ca="1"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>10.96433770014556</v>
      </c>
      <c r="N201" s="159">
        <f ca="1"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>-26.95911461706234</v>
      </c>
      <c r="O201" s="158">
        <f ca="1"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>8.0654466155739311</v>
      </c>
      <c r="P201" s="158">
        <f ca="1"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>7.299182849112138</v>
      </c>
      <c r="Q201" s="159">
        <f ca="1"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>-28.943229673778671</v>
      </c>
      <c r="R201" s="159">
        <f ca="1"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>2.8177895784931959</v>
      </c>
      <c r="S201" s="142">
        <f ca="1"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>31.090909090909076</v>
      </c>
    </row>
    <row r="202" spans="2:19" ht="14.1" customHeight="1" x14ac:dyDescent="0.2">
      <c r="B202" s="138" t="str">
        <f>IF((IF($X$1=1,'X1'!B161,(IF($X$1=2,'X2'!B161,(IF($X$1=3,'X3'!B161,(IF($X$1=4,'X4'!B161,(IF($X$1=5,'X5'!B161,'X6'!B161))))))))))="","",(IF($X$1=1,'X1'!B161,(IF($X$1=2,'X2'!B161,(IF($X$1=3,'X3'!B161,(IF($X$1=4,'X4'!B161,(IF($X$1=5,'X5'!B161,'X6'!B161)))))))))))</f>
        <v>DXC UN Equity</v>
      </c>
      <c r="C202" s="138" t="str">
        <f ca="1"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>DXC Technology Co</v>
      </c>
      <c r="D202" s="138" t="str">
        <f ca="1"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>Information Technology</v>
      </c>
      <c r="E202" s="155">
        <f ca="1"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>90.06</v>
      </c>
      <c r="F202" s="155">
        <f ca="1"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>102.5</v>
      </c>
      <c r="G202" s="139">
        <f ca="1"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>13.813013546524534</v>
      </c>
      <c r="H202" s="156">
        <f ca="1"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>25321.335343800001</v>
      </c>
      <c r="I202" s="157">
        <f ca="1"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>12</v>
      </c>
      <c r="J202" s="157">
        <f ca="1"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>0</v>
      </c>
      <c r="K202" s="157">
        <f ca="1"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>21</v>
      </c>
      <c r="L202" s="158">
        <f ca="1"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>11.012472487160673</v>
      </c>
      <c r="M202" s="158">
        <f ca="1"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>9.8869250192117697</v>
      </c>
      <c r="N202" s="159">
        <f ca="1"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>-36.155701578964518</v>
      </c>
      <c r="O202" s="158">
        <f ca="1"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>5.8564251292215612</v>
      </c>
      <c r="P202" s="158">
        <f ca="1"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>7.1436848849386028</v>
      </c>
      <c r="Q202" s="159">
        <f ca="1"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>-48.404759813763221</v>
      </c>
      <c r="R202" s="159">
        <f ca="1"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>0.84499222740395286</v>
      </c>
      <c r="S202" s="142">
        <f ca="1"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>0.67357512953368515</v>
      </c>
    </row>
    <row r="203" spans="2:19" ht="14.1" customHeight="1" x14ac:dyDescent="0.2">
      <c r="B203" s="138" t="str">
        <f>IF((IF($X$1=1,'X1'!B162,(IF($X$1=2,'X2'!B162,(IF($X$1=3,'X3'!B162,(IF($X$1=4,'X4'!B162,(IF($X$1=5,'X5'!B162,'X6'!B162))))))))))="","",(IF($X$1=1,'X1'!B162,(IF($X$1=2,'X2'!B162,(IF($X$1=3,'X3'!B162,(IF($X$1=4,'X4'!B162,(IF($X$1=5,'X5'!B162,'X6'!B162)))))))))))</f>
        <v>EA UW Equity</v>
      </c>
      <c r="C203" s="138" t="str">
        <f ca="1"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>Electronic Arts Inc</v>
      </c>
      <c r="D203" s="138" t="str">
        <f ca="1"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>Communication Services</v>
      </c>
      <c r="E203" s="155">
        <f ca="1"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>107.42</v>
      </c>
      <c r="F203" s="155">
        <f ca="1"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>140</v>
      </c>
      <c r="G203" s="139">
        <f ca="1"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>30.329547570284852</v>
      </c>
      <c r="H203" s="156">
        <f ca="1"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>32743.577489200001</v>
      </c>
      <c r="I203" s="157">
        <f ca="1"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>26</v>
      </c>
      <c r="J203" s="157">
        <f ca="1"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>0</v>
      </c>
      <c r="K203" s="157">
        <f ca="1"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>32</v>
      </c>
      <c r="L203" s="158">
        <f ca="1"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>23.111015490533564</v>
      </c>
      <c r="M203" s="158">
        <f ca="1"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>19.918412757277952</v>
      </c>
      <c r="N203" s="159">
        <f ca="1"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>33.985040281469601</v>
      </c>
      <c r="O203" s="158">
        <f ca="1"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>15.269868612224249</v>
      </c>
      <c r="P203" s="158">
        <f ca="1"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>13.165885456119097</v>
      </c>
      <c r="Q203" s="159">
        <f ca="1"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>34.527893941454678</v>
      </c>
      <c r="R203" s="159" t="str">
        <f ca="1"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 xml:space="preserve"> </v>
      </c>
      <c r="S203" s="142">
        <f ca="1"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>-7.2502600535243129</v>
      </c>
    </row>
    <row r="204" spans="2:19" ht="14.1" customHeight="1" x14ac:dyDescent="0.2">
      <c r="B204" s="138" t="str">
        <f>IF((IF($X$1=1,'X1'!B163,(IF($X$1=2,'X2'!B163,(IF($X$1=3,'X3'!B163,(IF($X$1=4,'X4'!B163,(IF($X$1=5,'X5'!B163,'X6'!B163))))))))))="","",(IF($X$1=1,'X1'!B163,(IF($X$1=2,'X2'!B163,(IF($X$1=3,'X3'!B163,(IF($X$1=4,'X4'!B163,(IF($X$1=5,'X5'!B163,'X6'!B163)))))))))))</f>
        <v>EBAY UW Equity</v>
      </c>
      <c r="C204" s="138" t="str">
        <f ca="1"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>eBay Inc</v>
      </c>
      <c r="D204" s="138" t="str">
        <f ca="1"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>Consumer Discretionary</v>
      </c>
      <c r="E204" s="155">
        <f ca="1"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>32.25</v>
      </c>
      <c r="F204" s="155">
        <f ca="1"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>43.5</v>
      </c>
      <c r="G204" s="139">
        <f ca="1"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>34.883720930232556</v>
      </c>
      <c r="H204" s="156">
        <f ca="1"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>31912.97495475</v>
      </c>
      <c r="I204" s="157">
        <f ca="1"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>21</v>
      </c>
      <c r="J204" s="157">
        <f ca="1"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>1</v>
      </c>
      <c r="K204" s="157">
        <f ca="1"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>38</v>
      </c>
      <c r="L204" s="158">
        <f ca="1"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>12.627251370399373</v>
      </c>
      <c r="M204" s="158">
        <f ca="1"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>10.76076076076076</v>
      </c>
      <c r="N204" s="159">
        <f ca="1"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>-26.79409590633518</v>
      </c>
      <c r="O204" s="158">
        <f ca="1"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>8.6747185842933661</v>
      </c>
      <c r="P204" s="158">
        <f ca="1"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>7.8040096725692925</v>
      </c>
      <c r="Q204" s="159">
        <f ca="1"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>-23.575529605699941</v>
      </c>
      <c r="R204" s="159">
        <f ca="1"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>0</v>
      </c>
      <c r="S204" s="142">
        <f ca="1"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>15.416666666666682</v>
      </c>
    </row>
    <row r="205" spans="2:19" ht="14.1" customHeight="1" x14ac:dyDescent="0.2">
      <c r="B205" s="138" t="str">
        <f>IF((IF($X$1=1,'X1'!B164,(IF($X$1=2,'X2'!B164,(IF($X$1=3,'X3'!B164,(IF($X$1=4,'X4'!B164,(IF($X$1=5,'X5'!B164,'X6'!B164))))))))))="","",(IF($X$1=1,'X1'!B164,(IF($X$1=2,'X2'!B164,(IF($X$1=3,'X3'!B164,(IF($X$1=4,'X4'!B164,(IF($X$1=5,'X5'!B164,'X6'!B164)))))))))))</f>
        <v>ECL UN Equity</v>
      </c>
      <c r="C205" s="138" t="str">
        <f ca="1"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>Ecolab Inc</v>
      </c>
      <c r="D205" s="138" t="str">
        <f ca="1"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>Materials</v>
      </c>
      <c r="E205" s="155">
        <f ca="1"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>148.47</v>
      </c>
      <c r="F205" s="155">
        <f ca="1"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>150</v>
      </c>
      <c r="G205" s="139">
        <f ca="1"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>1.0305112143867534</v>
      </c>
      <c r="H205" s="156">
        <f ca="1"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>42893.526697139998</v>
      </c>
      <c r="I205" s="157">
        <f ca="1"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>10</v>
      </c>
      <c r="J205" s="157">
        <f ca="1"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>1</v>
      </c>
      <c r="K205" s="157">
        <f ca="1"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>23</v>
      </c>
      <c r="L205" s="158">
        <f ca="1"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>24.528333057987776</v>
      </c>
      <c r="M205" s="158">
        <f ca="1"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>21.943541235589713</v>
      </c>
      <c r="N205" s="159">
        <f ca="1"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>42.201873135256207</v>
      </c>
      <c r="O205" s="158">
        <f ca="1"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>14.933966483752162</v>
      </c>
      <c r="P205" s="158">
        <f ca="1"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>13.947266825063544</v>
      </c>
      <c r="Q205" s="159">
        <f ca="1"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>31.568588458130066</v>
      </c>
      <c r="R205" s="159">
        <f ca="1"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>1.215060281538358</v>
      </c>
      <c r="S205" s="142">
        <f ca="1"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>11.897810218978105</v>
      </c>
    </row>
    <row r="206" spans="2:19" ht="14.1" customHeight="1" x14ac:dyDescent="0.2">
      <c r="B206" s="138" t="str">
        <f>IF((IF($X$1=1,'X1'!B165,(IF($X$1=2,'X2'!B165,(IF($X$1=3,'X3'!B165,(IF($X$1=4,'X4'!B165,(IF($X$1=5,'X5'!B165,'X6'!B165))))))))))="","",(IF($X$1=1,'X1'!B165,(IF($X$1=2,'X2'!B165,(IF($X$1=3,'X3'!B165,(IF($X$1=4,'X4'!B165,(IF($X$1=5,'X5'!B165,'X6'!B165)))))))))))</f>
        <v>ED UN Equity</v>
      </c>
      <c r="C206" s="138" t="str">
        <f ca="1"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>Consolidated Edison Inc</v>
      </c>
      <c r="D206" s="138" t="str">
        <f ca="1"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>Utilities</v>
      </c>
      <c r="E206" s="155">
        <f ca="1"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>76.099999999999994</v>
      </c>
      <c r="F206" s="155">
        <f ca="1"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>77</v>
      </c>
      <c r="G206" s="139">
        <f ca="1"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>1.1826544021025009</v>
      </c>
      <c r="H206" s="156">
        <f ca="1"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>23674.937462899998</v>
      </c>
      <c r="I206" s="157">
        <f ca="1"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>1</v>
      </c>
      <c r="J206" s="157">
        <f ca="1"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>8</v>
      </c>
      <c r="K206" s="157">
        <f ca="1"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>18</v>
      </c>
      <c r="L206" s="158">
        <f ca="1"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>17.482196186538019</v>
      </c>
      <c r="M206" s="158">
        <f ca="1"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>16.703248463564528</v>
      </c>
      <c r="N206" s="159">
        <f ca="1"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>1.3522214643183927</v>
      </c>
      <c r="O206" s="158">
        <f ca="1"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>9.6295670073996469</v>
      </c>
      <c r="P206" s="158">
        <f ca="1"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>9.2183262059491042</v>
      </c>
      <c r="Q206" s="159">
        <f ca="1"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>-15.163293020312828</v>
      </c>
      <c r="R206" s="159">
        <f ca="1"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>3.8738501971090673</v>
      </c>
      <c r="S206" s="142">
        <f ca="1"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>2.448979591836737</v>
      </c>
    </row>
    <row r="207" spans="2:19" ht="14.1" customHeight="1" x14ac:dyDescent="0.2">
      <c r="B207" s="138" t="str">
        <f>IF((IF($X$1=1,'X1'!B166,(IF($X$1=2,'X2'!B166,(IF($X$1=3,'X3'!B166,(IF($X$1=4,'X4'!B166,(IF($X$1=5,'X5'!B166,'X6'!B166))))))))))="","",(IF($X$1=1,'X1'!B166,(IF($X$1=2,'X2'!B166,(IF($X$1=3,'X3'!B166,(IF($X$1=4,'X4'!B166,(IF($X$1=5,'X5'!B166,'X6'!B166)))))))))))</f>
        <v>EFX UN Equity</v>
      </c>
      <c r="C207" s="138" t="str">
        <f ca="1"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>Equifax Inc</v>
      </c>
      <c r="D207" s="138" t="str">
        <f ca="1"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>Industrials</v>
      </c>
      <c r="E207" s="155">
        <f ca="1"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>124.46</v>
      </c>
      <c r="F207" s="155">
        <f ca="1"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>138.5</v>
      </c>
      <c r="G207" s="139">
        <f ca="1"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>11.280732765547175</v>
      </c>
      <c r="H207" s="156">
        <f ca="1"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>14986.498429279998</v>
      </c>
      <c r="I207" s="157">
        <f ca="1"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>9</v>
      </c>
      <c r="J207" s="157">
        <f ca="1"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>1</v>
      </c>
      <c r="K207" s="157">
        <f ca="1"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>17</v>
      </c>
      <c r="L207" s="158">
        <f ca="1"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>19.831102613129381</v>
      </c>
      <c r="M207" s="158">
        <f ca="1"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>17.805436337625178</v>
      </c>
      <c r="N207" s="159">
        <f ca="1"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>14.969897516379248</v>
      </c>
      <c r="O207" s="158">
        <f ca="1"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>13.678914555462429</v>
      </c>
      <c r="P207" s="158">
        <f ca="1"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>12.802212342034869</v>
      </c>
      <c r="Q207" s="159">
        <f ca="1"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>20.511552082269201</v>
      </c>
      <c r="R207" s="159">
        <f ca="1"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>1.2799292945524667</v>
      </c>
      <c r="S207" s="142">
        <f ca="1"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>-6.9281045751634043</v>
      </c>
    </row>
    <row r="208" spans="2:19" ht="14.1" customHeight="1" x14ac:dyDescent="0.2">
      <c r="B208" s="138" t="str">
        <f>IF((IF($X$1=1,'X1'!B167,(IF($X$1=2,'X2'!B167,(IF($X$1=3,'X3'!B167,(IF($X$1=4,'X4'!B167,(IF($X$1=5,'X5'!B167,'X6'!B167))))))))))="","",(IF($X$1=1,'X1'!B167,(IF($X$1=2,'X2'!B167,(IF($X$1=3,'X3'!B167,(IF($X$1=4,'X4'!B167,(IF($X$1=5,'X5'!B167,'X6'!B167)))))))))))</f>
        <v>EIX UN Equity</v>
      </c>
      <c r="C208" s="138" t="str">
        <f ca="1"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>Edison International</v>
      </c>
      <c r="D208" s="138" t="str">
        <f ca="1"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>Utilities</v>
      </c>
      <c r="E208" s="155">
        <f ca="1"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>69.53</v>
      </c>
      <c r="F208" s="155">
        <f ca="1"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>72</v>
      </c>
      <c r="G208" s="139">
        <f ca="1"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>3.5524234143535116</v>
      </c>
      <c r="H208" s="156">
        <f ca="1"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>22653.653153180003</v>
      </c>
      <c r="I208" s="157">
        <f ca="1"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>6</v>
      </c>
      <c r="J208" s="157">
        <f ca="1"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>0</v>
      </c>
      <c r="K208" s="157">
        <f ca="1"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>19</v>
      </c>
      <c r="L208" s="158">
        <f ca="1"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>15.420270569971168</v>
      </c>
      <c r="M208" s="158">
        <f ca="1"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>14.277207392197125</v>
      </c>
      <c r="N208" s="159">
        <f ca="1"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>-10.601696653484115</v>
      </c>
      <c r="O208" s="158">
        <f ca="1"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>8.1237290828432887</v>
      </c>
      <c r="P208" s="158">
        <f ca="1"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>7.5816778355478522</v>
      </c>
      <c r="Q208" s="159">
        <f ca="1"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>-28.429759795643527</v>
      </c>
      <c r="R208" s="159">
        <f ca="1"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>3.7350783834316119</v>
      </c>
      <c r="S208" s="142">
        <f ca="1"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>-9.166666666666659</v>
      </c>
    </row>
    <row r="209" spans="2:19" ht="14.1" customHeight="1" x14ac:dyDescent="0.2">
      <c r="B209" s="138" t="str">
        <f>IF((IF($X$1=1,'X1'!B168,(IF($X$1=2,'X2'!B168,(IF($X$1=3,'X3'!B168,(IF($X$1=4,'X4'!B168,(IF($X$1=5,'X5'!B168,'X6'!B168))))))))))="","",(IF($X$1=1,'X1'!B168,(IF($X$1=2,'X2'!B168,(IF($X$1=3,'X3'!B168,(IF($X$1=4,'X4'!B168,(IF($X$1=5,'X5'!B168,'X6'!B168)))))))))))</f>
        <v>EL UN Equity</v>
      </c>
      <c r="C209" s="138" t="str">
        <f ca="1"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>Estee Lauder Cos Inc/The</v>
      </c>
      <c r="D209" s="138" t="str">
        <f ca="1"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>Consumer Staples</v>
      </c>
      <c r="E209" s="155">
        <f ca="1"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>128.47999999999999</v>
      </c>
      <c r="F209" s="155">
        <f ca="1"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>156</v>
      </c>
      <c r="G209" s="139">
        <f ca="1"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>21.41967621419678</v>
      </c>
      <c r="H209" s="156">
        <f ca="1"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>47080.087216799999</v>
      </c>
      <c r="I209" s="157">
        <f ca="1"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>23</v>
      </c>
      <c r="J209" s="157">
        <f ca="1"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>0</v>
      </c>
      <c r="K209" s="157">
        <f ca="1"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>30</v>
      </c>
      <c r="L209" s="158">
        <f ca="1"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>26.97459584295612</v>
      </c>
      <c r="M209" s="158">
        <f ca="1"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>24.232365145228211</v>
      </c>
      <c r="N209" s="159">
        <f ca="1"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>56.383968159046802</v>
      </c>
      <c r="O209" s="158">
        <f ca="1"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>16.078263103923337</v>
      </c>
      <c r="P209" s="158">
        <f ca="1"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>14.717586272331502</v>
      </c>
      <c r="Q209" s="159">
        <f ca="1"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>41.649868020202852</v>
      </c>
      <c r="R209" s="159">
        <f ca="1"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>1.2803549190535493</v>
      </c>
      <c r="S209" s="142">
        <f ca="1"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>1.1570247933884308</v>
      </c>
    </row>
    <row r="210" spans="2:19" ht="14.1" customHeight="1" x14ac:dyDescent="0.2">
      <c r="B210" s="138" t="str">
        <f>IF((IF($X$1=1,'X1'!B169,(IF($X$1=2,'X2'!B169,(IF($X$1=3,'X3'!B169,(IF($X$1=4,'X4'!B169,(IF($X$1=5,'X5'!B169,'X6'!B169))))))))))="","",(IF($X$1=1,'X1'!B169,(IF($X$1=2,'X2'!B169,(IF($X$1=3,'X3'!B169,(IF($X$1=4,'X4'!B169,(IF($X$1=5,'X5'!B169,'X6'!B169)))))))))))</f>
        <v>EMN UN Equity</v>
      </c>
      <c r="C210" s="138" t="str">
        <f ca="1"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>Eastman Chemical Co</v>
      </c>
      <c r="D210" s="138" t="str">
        <f ca="1"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>Materials</v>
      </c>
      <c r="E210" s="155">
        <f ca="1"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>83.97</v>
      </c>
      <c r="F210" s="155">
        <f ca="1"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>108</v>
      </c>
      <c r="G210" s="139">
        <f ca="1"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>28.617363344051448</v>
      </c>
      <c r="H210" s="156">
        <f ca="1"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>11863.285462620001</v>
      </c>
      <c r="I210" s="157">
        <f ca="1"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>9</v>
      </c>
      <c r="J210" s="157">
        <f ca="1"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>0</v>
      </c>
      <c r="K210" s="157">
        <f ca="1"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>17</v>
      </c>
      <c r="L210" s="158">
        <f ca="1"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>9.0106234574525157</v>
      </c>
      <c r="M210" s="158">
        <f ca="1"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>8.2331601137366413</v>
      </c>
      <c r="N210" s="159">
        <f ca="1"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>-47.761328471159381</v>
      </c>
      <c r="O210" s="158">
        <f ca="1"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>7.576814959416418</v>
      </c>
      <c r="P210" s="158">
        <f ca="1"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>7.2672007006930066</v>
      </c>
      <c r="Q210" s="159">
        <f ca="1"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>-33.248085811399378</v>
      </c>
      <c r="R210" s="159">
        <f ca="1"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>2.7902822436584498</v>
      </c>
      <c r="S210" s="142">
        <f ca="1"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>4.8858447488584567</v>
      </c>
    </row>
    <row r="211" spans="2:19" ht="14.1" customHeight="1" x14ac:dyDescent="0.2">
      <c r="B211" s="138" t="str">
        <f>IF((IF($X$1=1,'X1'!B170,(IF($X$1=2,'X2'!B170,(IF($X$1=3,'X3'!B170,(IF($X$1=4,'X4'!B170,(IF($X$1=5,'X5'!B170,'X6'!B170))))))))))="","",(IF($X$1=1,'X1'!B170,(IF($X$1=2,'X2'!B170,(IF($X$1=3,'X3'!B170,(IF($X$1=4,'X4'!B170,(IF($X$1=5,'X5'!B170,'X6'!B170)))))))))))</f>
        <v>EMR UN Equity</v>
      </c>
      <c r="C211" s="138" t="str">
        <f ca="1"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>Emerson Electric Co</v>
      </c>
      <c r="D211" s="138" t="str">
        <f ca="1"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>Industrials</v>
      </c>
      <c r="E211" s="155">
        <f ca="1"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>73.569999999999993</v>
      </c>
      <c r="F211" s="155">
        <f ca="1"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>81.5</v>
      </c>
      <c r="G211" s="139">
        <f ca="1"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>10.77885007475874</v>
      </c>
      <c r="H211" s="156">
        <f ca="1"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>46236.210587069996</v>
      </c>
      <c r="I211" s="157">
        <f ca="1"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>13</v>
      </c>
      <c r="J211" s="157">
        <f ca="1"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>1</v>
      </c>
      <c r="K211" s="157">
        <f ca="1"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>26</v>
      </c>
      <c r="L211" s="158">
        <f ca="1"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>19.550890247143236</v>
      </c>
      <c r="M211" s="158">
        <f ca="1"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>17.278064819163927</v>
      </c>
      <c r="N211" s="159">
        <f ca="1"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>13.345379322473061</v>
      </c>
      <c r="O211" s="158">
        <f ca="1"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>11.830379100754637</v>
      </c>
      <c r="P211" s="158">
        <f ca="1"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>10.924476109239817</v>
      </c>
      <c r="Q211" s="159">
        <f ca="1"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>4.2259121784085529</v>
      </c>
      <c r="R211" s="159">
        <f ca="1"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>2.6845181459834175</v>
      </c>
      <c r="S211" s="142">
        <f ca="1"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>10.783231255972387</v>
      </c>
    </row>
    <row r="212" spans="2:19" ht="14.1" customHeight="1" x14ac:dyDescent="0.2">
      <c r="B212" s="138" t="str">
        <f>IF((IF($X$1=1,'X1'!B171,(IF($X$1=2,'X2'!B171,(IF($X$1=3,'X3'!B171,(IF($X$1=4,'X4'!B171,(IF($X$1=5,'X5'!B171,'X6'!B171))))))))))="","",(IF($X$1=1,'X1'!B171,(IF($X$1=2,'X2'!B171,(IF($X$1=3,'X3'!B171,(IF($X$1=4,'X4'!B171,(IF($X$1=5,'X5'!B171,'X6'!B171)))))))))))</f>
        <v>EOG UN Equity</v>
      </c>
      <c r="C212" s="138" t="str">
        <f ca="1"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>EOG Resources Inc</v>
      </c>
      <c r="D212" s="138" t="str">
        <f ca="1"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>Energy</v>
      </c>
      <c r="E212" s="155">
        <f ca="1"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>122.26</v>
      </c>
      <c r="F212" s="155">
        <f ca="1"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>141</v>
      </c>
      <c r="G212" s="139">
        <f ca="1"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>15.327989530508756</v>
      </c>
      <c r="H212" s="156">
        <f ca="1"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>70813.087851839999</v>
      </c>
      <c r="I212" s="157">
        <f ca="1"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>25</v>
      </c>
      <c r="J212" s="157">
        <f ca="1"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>1</v>
      </c>
      <c r="K212" s="157">
        <f ca="1"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>36</v>
      </c>
      <c r="L212" s="158">
        <f ca="1"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>16.803188565145685</v>
      </c>
      <c r="M212" s="158">
        <f ca="1"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>14.376763875823144</v>
      </c>
      <c r="N212" s="159">
        <f ca="1"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>-2.5842937243344521</v>
      </c>
      <c r="O212" s="158">
        <f ca="1"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>7.5601817466039023</v>
      </c>
      <c r="P212" s="158">
        <f ca="1"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>6.6319874736315594</v>
      </c>
      <c r="Q212" s="159">
        <f ca="1"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>-33.394624799125594</v>
      </c>
      <c r="R212" s="159">
        <f ca="1"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>0.72223131032226395</v>
      </c>
      <c r="S212" s="142">
        <f ca="1"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>690</v>
      </c>
    </row>
    <row r="213" spans="2:19" ht="14.1" customHeight="1" x14ac:dyDescent="0.2">
      <c r="B213" s="138" t="str">
        <f>IF((IF($X$1=1,'X1'!B172,(IF($X$1=2,'X2'!B172,(IF($X$1=3,'X3'!B172,(IF($X$1=4,'X4'!B172,(IF($X$1=5,'X5'!B172,'X6'!B172))))))))))="","",(IF($X$1=1,'X1'!B172,(IF($X$1=2,'X2'!B172,(IF($X$1=3,'X3'!B172,(IF($X$1=4,'X4'!B172,(IF($X$1=5,'X5'!B172,'X6'!B172)))))))))))</f>
        <v>EQIX UW Equity</v>
      </c>
      <c r="C213" s="138" t="str">
        <f ca="1"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>Equinix Inc</v>
      </c>
      <c r="D213" s="138" t="str">
        <f ca="1"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>Real Estate</v>
      </c>
      <c r="E213" s="155">
        <f ca="1"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>408.29</v>
      </c>
      <c r="F213" s="155">
        <f ca="1"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>500</v>
      </c>
      <c r="G213" s="139">
        <f ca="1"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>22.461975556589664</v>
      </c>
      <c r="H213" s="156">
        <f ca="1"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>32462.33683502</v>
      </c>
      <c r="I213" s="157">
        <f ca="1"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>23</v>
      </c>
      <c r="J213" s="157">
        <f ca="1"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>0</v>
      </c>
      <c r="K213" s="157">
        <f ca="1"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>26</v>
      </c>
      <c r="L213" s="158" t="str">
        <f ca="1"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>NA</v>
      </c>
      <c r="M213" s="158" t="str">
        <f ca="1"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>NA</v>
      </c>
      <c r="N213" s="159" t="str">
        <f ca="1"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 xml:space="preserve"> </v>
      </c>
      <c r="O213" s="158">
        <f ca="1"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>15.811020915344621</v>
      </c>
      <c r="P213" s="158">
        <f ca="1"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>14.252459812151942</v>
      </c>
      <c r="Q213" s="159">
        <f ca="1"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>39.295458187690002</v>
      </c>
      <c r="R213" s="159">
        <f ca="1"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>2.5310441108035948</v>
      </c>
      <c r="S213" s="142">
        <f ca="1"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>14.883030805275737</v>
      </c>
    </row>
    <row r="214" spans="2:19" ht="14.1" customHeight="1" x14ac:dyDescent="0.2">
      <c r="B214" s="138" t="str">
        <f>IF((IF($X$1=1,'X1'!B173,(IF($X$1=2,'X2'!B173,(IF($X$1=3,'X3'!B173,(IF($X$1=4,'X4'!B173,(IF($X$1=5,'X5'!B173,'X6'!B173))))))))))="","",(IF($X$1=1,'X1'!B173,(IF($X$1=2,'X2'!B173,(IF($X$1=3,'X3'!B173,(IF($X$1=4,'X4'!B173,(IF($X$1=5,'X5'!B173,'X6'!B173)))))))))))</f>
        <v>EQR UN Equity</v>
      </c>
      <c r="C214" s="138" t="str">
        <f ca="1"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>Equity Residential</v>
      </c>
      <c r="D214" s="138" t="str">
        <f ca="1"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>Real Estate</v>
      </c>
      <c r="E214" s="155">
        <f ca="1"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>64.38</v>
      </c>
      <c r="F214" s="155">
        <f ca="1"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>68</v>
      </c>
      <c r="G214" s="139">
        <f ca="1"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>5.6228642435539156</v>
      </c>
      <c r="H214" s="156">
        <f ca="1"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>23709.993550499999</v>
      </c>
      <c r="I214" s="157">
        <f ca="1"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>5</v>
      </c>
      <c r="J214" s="157">
        <f ca="1"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>1</v>
      </c>
      <c r="K214" s="157">
        <f ca="1"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>24</v>
      </c>
      <c r="L214" s="158" t="str">
        <f ca="1"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>NA</v>
      </c>
      <c r="M214" s="158" t="str">
        <f ca="1"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>NA</v>
      </c>
      <c r="N214" s="159" t="str">
        <f ca="1"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58">
        <f ca="1"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>19.520767911785498</v>
      </c>
      <c r="P214" s="158">
        <f ca="1"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>18.847345774277589</v>
      </c>
      <c r="Q214" s="159">
        <f ca="1"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>71.97841461387064</v>
      </c>
      <c r="R214" s="159">
        <f ca="1"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>3.4700217458838152</v>
      </c>
      <c r="S214" s="142">
        <f ca="1"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>22.691933916423714</v>
      </c>
    </row>
    <row r="215" spans="2:19" ht="14.1" customHeight="1" x14ac:dyDescent="0.2">
      <c r="B215" s="138" t="str">
        <f>IF((IF($X$1=1,'X1'!B174,(IF($X$1=2,'X2'!B174,(IF($X$1=3,'X3'!B174,(IF($X$1=4,'X4'!B174,(IF($X$1=5,'X5'!B174,'X6'!B174))))))))))="","",(IF($X$1=1,'X1'!B174,(IF($X$1=2,'X2'!B174,(IF($X$1=3,'X3'!B174,(IF($X$1=4,'X4'!B174,(IF($X$1=5,'X5'!B174,'X6'!B174)))))))))))</f>
        <v>EQT UN Equity</v>
      </c>
      <c r="C215" s="138" t="str">
        <f ca="1"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>EQT Corp</v>
      </c>
      <c r="D215" s="138" t="str">
        <f ca="1"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>Energy</v>
      </c>
      <c r="E215" s="155">
        <f ca="1"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>47.56</v>
      </c>
      <c r="F215" s="155">
        <f ca="1"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>60.5</v>
      </c>
      <c r="G215" s="139">
        <f ca="1"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>27.207737594617321</v>
      </c>
      <c r="H215" s="156">
        <f ca="1"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>12555.84</v>
      </c>
      <c r="I215" s="157">
        <f ca="1"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>13</v>
      </c>
      <c r="J215" s="157">
        <f ca="1"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>0</v>
      </c>
      <c r="K215" s="157">
        <f ca="1"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>19</v>
      </c>
      <c r="L215" s="158">
        <f ca="1"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>20.246913580246911</v>
      </c>
      <c r="M215" s="158">
        <f ca="1"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>23.279490944689183</v>
      </c>
      <c r="N215" s="159">
        <f ca="1"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>17.380542310483584</v>
      </c>
      <c r="O215" s="158">
        <f ca="1"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>7.3343406221564482</v>
      </c>
      <c r="P215" s="158">
        <f ca="1"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>7.2595448783099066</v>
      </c>
      <c r="Q215" s="159">
        <f ca="1"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>-35.384290303710472</v>
      </c>
      <c r="R215" s="159">
        <f ca="1"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>0.25231286795626579</v>
      </c>
      <c r="S215" s="142">
        <f ca="1"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>241.66666666666669</v>
      </c>
    </row>
    <row r="216" spans="2:19" ht="14.1" customHeight="1" x14ac:dyDescent="0.2">
      <c r="B216" s="138" t="str">
        <f>IF((IF($X$1=1,'X1'!B175,(IF($X$1=2,'X2'!B175,(IF($X$1=3,'X3'!B175,(IF($X$1=4,'X4'!B175,(IF($X$1=5,'X5'!B175,'X6'!B175))))))))))="","",(IF($X$1=1,'X1'!B175,(IF($X$1=2,'X2'!B175,(IF($X$1=3,'X3'!B175,(IF($X$1=4,'X4'!B175,(IF($X$1=5,'X5'!B175,'X6'!B175)))))))))))</f>
        <v>ES UN Equity</v>
      </c>
      <c r="C216" s="138" t="str">
        <f ca="1"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>Eversource Energy</v>
      </c>
      <c r="D216" s="138" t="str">
        <f ca="1"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>Utilities</v>
      </c>
      <c r="E216" s="155">
        <f ca="1"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>61.96</v>
      </c>
      <c r="F216" s="155">
        <f ca="1"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>63</v>
      </c>
      <c r="G216" s="139">
        <f ca="1"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>1.6785022595222632</v>
      </c>
      <c r="H216" s="156">
        <f ca="1"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>19634.244663680001</v>
      </c>
      <c r="I216" s="157">
        <f ca="1"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>8</v>
      </c>
      <c r="J216" s="157">
        <f ca="1"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>1</v>
      </c>
      <c r="K216" s="157">
        <f ca="1"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>18</v>
      </c>
      <c r="L216" s="158">
        <f ca="1"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>17.799482907210571</v>
      </c>
      <c r="M216" s="158">
        <f ca="1"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>16.786778650772149</v>
      </c>
      <c r="N216" s="159">
        <f ca="1"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>3.191676509792285</v>
      </c>
      <c r="O216" s="158">
        <f ca="1"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>11.534483791387146</v>
      </c>
      <c r="P216" s="158">
        <f ca="1"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>11.049710216121424</v>
      </c>
      <c r="Q216" s="159">
        <f ca="1"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>1.6190676922354985</v>
      </c>
      <c r="R216" s="159">
        <f ca="1"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>3.4683666881859265</v>
      </c>
      <c r="S216" s="142">
        <f ca="1"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>8.9260768050955974</v>
      </c>
    </row>
    <row r="217" spans="2:19" ht="14.1" customHeight="1" x14ac:dyDescent="0.2">
      <c r="B217" s="138" t="str">
        <f>IF((IF($X$1=1,'X1'!B176,(IF($X$1=2,'X2'!B176,(IF($X$1=3,'X3'!B176,(IF($X$1=4,'X4'!B176,(IF($X$1=5,'X5'!B176,'X6'!B176))))))))))="","",(IF($X$1=1,'X1'!B176,(IF($X$1=2,'X2'!B176,(IF($X$1=3,'X3'!B176,(IF($X$1=4,'X4'!B176,(IF($X$1=5,'X5'!B176,'X6'!B176)))))))))))</f>
        <v>ESRX UW Equity</v>
      </c>
      <c r="C217" s="138" t="str">
        <f ca="1"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>Express Scripts Holding Co</v>
      </c>
      <c r="D217" s="138" t="str">
        <f ca="1"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>Health Care</v>
      </c>
      <c r="E217" s="155">
        <f ca="1"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>96.22</v>
      </c>
      <c r="F217" s="155">
        <f ca="1"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>93.5</v>
      </c>
      <c r="G217" s="139">
        <f ca="1"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>-2.8268551236749095</v>
      </c>
      <c r="H217" s="156">
        <f ca="1"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>54097.674380000004</v>
      </c>
      <c r="I217" s="157">
        <f ca="1"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>4</v>
      </c>
      <c r="J217" s="157">
        <f ca="1"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>0</v>
      </c>
      <c r="K217" s="157">
        <f ca="1"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>23</v>
      </c>
      <c r="L217" s="158">
        <f ca="1"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>10.158361486486488</v>
      </c>
      <c r="M217" s="158">
        <f ca="1"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>12.359666024405909</v>
      </c>
      <c r="N217" s="159">
        <f ca="1"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>-41.107370486678754</v>
      </c>
      <c r="O217" s="158">
        <f ca="1"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>8.3523871548382989</v>
      </c>
      <c r="P217" s="158">
        <f ca="1"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>10.603446858118888</v>
      </c>
      <c r="Q217" s="159">
        <f ca="1"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>-26.415276918326779</v>
      </c>
      <c r="R217" s="159">
        <f ca="1"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>0</v>
      </c>
      <c r="S217" s="142">
        <f ca="1"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>27.526315789473692</v>
      </c>
    </row>
    <row r="218" spans="2:19" ht="14.1" customHeight="1" x14ac:dyDescent="0.2">
      <c r="B218" s="138" t="str">
        <f>IF((IF($X$1=1,'X1'!B177,(IF($X$1=2,'X2'!B177,(IF($X$1=3,'X3'!B177,(IF($X$1=4,'X4'!B177,(IF($X$1=5,'X5'!B177,'X6'!B177))))))))))="","",(IF($X$1=1,'X1'!B177,(IF($X$1=2,'X2'!B177,(IF($X$1=3,'X3'!B177,(IF($X$1=4,'X4'!B177,(IF($X$1=5,'X5'!B177,'X6'!B177)))))))))))</f>
        <v>ESS UN Equity</v>
      </c>
      <c r="C218" s="138" t="str">
        <f ca="1"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>Essex Property Trust Inc</v>
      </c>
      <c r="D218" s="138" t="str">
        <f ca="1"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>Real Estate</v>
      </c>
      <c r="E218" s="155">
        <f ca="1"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>244.71</v>
      </c>
      <c r="F218" s="155">
        <f ca="1"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>260</v>
      </c>
      <c r="G218" s="139">
        <f ca="1"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>6.2482121695067505</v>
      </c>
      <c r="H218" s="156">
        <f ca="1"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>16163.12021571</v>
      </c>
      <c r="I218" s="157">
        <f ca="1"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>13</v>
      </c>
      <c r="J218" s="157">
        <f ca="1"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>0</v>
      </c>
      <c r="K218" s="157">
        <f ca="1"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>25</v>
      </c>
      <c r="L218" s="158" t="str">
        <f ca="1"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>NA</v>
      </c>
      <c r="M218" s="158" t="str">
        <f ca="1"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>NA</v>
      </c>
      <c r="N218" s="159" t="str">
        <f ca="1"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 xml:space="preserve"> </v>
      </c>
      <c r="O218" s="158">
        <f ca="1"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>21.322819724719746</v>
      </c>
      <c r="P218" s="158">
        <f ca="1"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>20.459200454225819</v>
      </c>
      <c r="Q218" s="159">
        <f ca="1"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>87.854532563788766</v>
      </c>
      <c r="R218" s="159">
        <f ca="1"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>3.1960279514527401</v>
      </c>
      <c r="S218" s="142">
        <f ca="1"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>-7.7095761707788517</v>
      </c>
    </row>
    <row r="219" spans="2:19" ht="14.1" customHeight="1" x14ac:dyDescent="0.2">
      <c r="B219" s="138" t="str">
        <f>IF((IF($X$1=1,'X1'!B178,(IF($X$1=2,'X2'!B178,(IF($X$1=3,'X3'!B178,(IF($X$1=4,'X4'!B178,(IF($X$1=5,'X5'!B178,'X6'!B178))))))))))="","",(IF($X$1=1,'X1'!B178,(IF($X$1=2,'X2'!B178,(IF($X$1=3,'X3'!B178,(IF($X$1=4,'X4'!B178,(IF($X$1=5,'X5'!B178,'X6'!B178)))))))))))</f>
        <v>ETFC UW Equity</v>
      </c>
      <c r="C219" s="138" t="str">
        <f ca="1"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>E*TRADE Financial Corp</v>
      </c>
      <c r="D219" s="138" t="str">
        <f ca="1"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>Financials</v>
      </c>
      <c r="E219" s="155">
        <f ca="1"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>50.4</v>
      </c>
      <c r="F219" s="155">
        <f ca="1"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>65</v>
      </c>
      <c r="G219" s="139">
        <f ca="1"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>28.968253968253975</v>
      </c>
      <c r="H219" s="156">
        <f ca="1"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>13087.621008</v>
      </c>
      <c r="I219" s="157">
        <f ca="1"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>13</v>
      </c>
      <c r="J219" s="157">
        <f ca="1"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>0</v>
      </c>
      <c r="K219" s="157">
        <f ca="1"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>15</v>
      </c>
      <c r="L219" s="158">
        <f ca="1"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>12.441372500617131</v>
      </c>
      <c r="M219" s="158">
        <f ca="1"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>11.359026369168356</v>
      </c>
      <c r="N219" s="159">
        <f ca="1"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>-27.871720031741908</v>
      </c>
      <c r="O219" s="158">
        <f ca="1"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>10.865557374517374</v>
      </c>
      <c r="P219" s="158">
        <f ca="1"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>10.125861255037421</v>
      </c>
      <c r="Q219" s="159">
        <f ca="1"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>-4.2741894371187916</v>
      </c>
      <c r="R219" s="159">
        <f ca="1"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>0.19841269841269843</v>
      </c>
      <c r="S219" s="142">
        <f ca="1"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>29.229930591779109</v>
      </c>
    </row>
    <row r="220" spans="2:19" ht="14.1" customHeight="1" x14ac:dyDescent="0.2">
      <c r="B220" s="138" t="str">
        <f>IF((IF($X$1=1,'X1'!B179,(IF($X$1=2,'X2'!B179,(IF($X$1=3,'X3'!B179,(IF($X$1=4,'X4'!B179,(IF($X$1=5,'X5'!B179,'X6'!B179))))))))))="","",(IF($X$1=1,'X1'!B179,(IF($X$1=2,'X2'!B179,(IF($X$1=3,'X3'!B179,(IF($X$1=4,'X4'!B179,(IF($X$1=5,'X5'!B179,'X6'!B179)))))))))))</f>
        <v>ETN UN Equity</v>
      </c>
      <c r="C220" s="138" t="str">
        <f ca="1"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>Eaton Corp PLC</v>
      </c>
      <c r="D220" s="138" t="str">
        <f ca="1"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>Industrials</v>
      </c>
      <c r="E220" s="155">
        <f ca="1"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>80.260000000000005</v>
      </c>
      <c r="F220" s="155">
        <f ca="1"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>94</v>
      </c>
      <c r="G220" s="139">
        <f ca="1"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>17.1193620732619</v>
      </c>
      <c r="H220" s="156">
        <f ca="1"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>34776.658000000003</v>
      </c>
      <c r="I220" s="157">
        <f ca="1"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>15</v>
      </c>
      <c r="J220" s="157">
        <f ca="1"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>2</v>
      </c>
      <c r="K220" s="157">
        <f ca="1"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>25</v>
      </c>
      <c r="L220" s="158">
        <f ca="1"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>13.502691790040378</v>
      </c>
      <c r="M220" s="158">
        <f ca="1"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>12.383891374787842</v>
      </c>
      <c r="N220" s="159">
        <f ca="1"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>-21.718770681544775</v>
      </c>
      <c r="O220" s="158">
        <f ca="1"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>10.118841771631987</v>
      </c>
      <c r="P220" s="158">
        <f ca="1"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>9.6230602520045831</v>
      </c>
      <c r="Q220" s="159">
        <f ca="1"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>-10.852771085750446</v>
      </c>
      <c r="R220" s="159">
        <f ca="1"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>3.574632444555196</v>
      </c>
      <c r="S220" s="142">
        <f ca="1"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>12.692549228229172</v>
      </c>
    </row>
    <row r="221" spans="2:19" ht="14.1" customHeight="1" x14ac:dyDescent="0.2">
      <c r="B221" s="138" t="str">
        <f>IF((IF($X$1=1,'X1'!B180,(IF($X$1=2,'X2'!B180,(IF($X$1=3,'X3'!B180,(IF($X$1=4,'X4'!B180,(IF($X$1=5,'X5'!B180,'X6'!B180))))))))))="","",(IF($X$1=1,'X1'!B180,(IF($X$1=2,'X2'!B180,(IF($X$1=3,'X3'!B180,(IF($X$1=4,'X4'!B180,(IF($X$1=5,'X5'!B180,'X6'!B180)))))))))))</f>
        <v>ETR UN Equity</v>
      </c>
      <c r="C221" s="138" t="str">
        <f ca="1"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>Entergy Corp</v>
      </c>
      <c r="D221" s="138" t="str">
        <f ca="1"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>Utilities</v>
      </c>
      <c r="E221" s="155">
        <f ca="1"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>82.72</v>
      </c>
      <c r="F221" s="155">
        <f ca="1"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>86</v>
      </c>
      <c r="G221" s="139">
        <f ca="1"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>3.9651837524177891</v>
      </c>
      <c r="H221" s="156">
        <f ca="1"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>14960.328247039999</v>
      </c>
      <c r="I221" s="157">
        <f ca="1"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>7</v>
      </c>
      <c r="J221" s="157">
        <f ca="1"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>0</v>
      </c>
      <c r="K221" s="157">
        <f ca="1"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>18</v>
      </c>
      <c r="L221" s="158">
        <f ca="1"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>13.756860136371197</v>
      </c>
      <c r="M221" s="158">
        <f ca="1"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>14.53012471456174</v>
      </c>
      <c r="N221" s="159">
        <f ca="1"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>-20.245241483515443</v>
      </c>
      <c r="O221" s="158">
        <f ca="1"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>9.0660289698022343</v>
      </c>
      <c r="P221" s="158">
        <f ca="1"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>8.9218158286327292</v>
      </c>
      <c r="Q221" s="159">
        <f ca="1"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>-20.128076102545091</v>
      </c>
      <c r="R221" s="159">
        <f ca="1"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>4.455996131528047</v>
      </c>
      <c r="S221" s="142">
        <f ca="1"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>25.361702127659573</v>
      </c>
    </row>
    <row r="222" spans="2:19" ht="14.1" customHeight="1" x14ac:dyDescent="0.2">
      <c r="B222" s="138" t="str">
        <f>IF((IF($X$1=1,'X1'!B181,(IF($X$1=2,'X2'!B181,(IF($X$1=3,'X3'!B181,(IF($X$1=4,'X4'!B181,(IF($X$1=5,'X5'!B181,'X6'!B181))))))))))="","",(IF($X$1=1,'X1'!B181,(IF($X$1=2,'X2'!B181,(IF($X$1=3,'X3'!B181,(IF($X$1=4,'X4'!B181,(IF($X$1=5,'X5'!B181,'X6'!B181)))))))))))</f>
        <v>EVHC UN Equity</v>
      </c>
      <c r="C222" s="138" t="str">
        <f ca="1"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>Envision Healthcare Corp</v>
      </c>
      <c r="D222" s="138" t="str">
        <f ca="1"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>Health Care</v>
      </c>
      <c r="E222" s="155">
        <f ca="1"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>45.99</v>
      </c>
      <c r="F222" s="155" t="str">
        <f ca="1"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 xml:space="preserve"> </v>
      </c>
      <c r="G222" s="139" t="str">
        <f ca="1"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 xml:space="preserve"> </v>
      </c>
      <c r="H222" s="156">
        <f ca="1"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>5582.80304127</v>
      </c>
      <c r="I222" s="157">
        <f ca="1"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>0</v>
      </c>
      <c r="J222" s="157">
        <f ca="1"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>0</v>
      </c>
      <c r="K222" s="157">
        <f ca="1"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>1</v>
      </c>
      <c r="L222" s="158">
        <f ca="1"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>11.25826193390453</v>
      </c>
      <c r="M222" s="158">
        <f ca="1"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>9.5414937759336098</v>
      </c>
      <c r="N222" s="159">
        <f ca="1"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>-34.730748662627931</v>
      </c>
      <c r="O222" s="158">
        <f ca="1"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>9.5472881670533631</v>
      </c>
      <c r="P222" s="158" t="str">
        <f ca="1"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>NA</v>
      </c>
      <c r="Q222" s="159">
        <f ca="1"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>-15.888171497582093</v>
      </c>
      <c r="R222" s="159" t="str">
        <f ca="1"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 xml:space="preserve"> </v>
      </c>
      <c r="S222" s="142">
        <f ca="1"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>33.561643835616437</v>
      </c>
    </row>
    <row r="223" spans="2:19" ht="14.1" customHeight="1" x14ac:dyDescent="0.2">
      <c r="B223" s="138" t="str">
        <f>IF((IF($X$1=1,'X1'!B182,(IF($X$1=2,'X2'!B182,(IF($X$1=3,'X3'!B182,(IF($X$1=4,'X4'!B182,(IF($X$1=5,'X5'!B182,'X6'!B182))))))))))="","",(IF($X$1=1,'X1'!B182,(IF($X$1=2,'X2'!B182,(IF($X$1=3,'X3'!B182,(IF($X$1=4,'X4'!B182,(IF($X$1=5,'X5'!B182,'X6'!B182)))))))))))</f>
        <v>EW UN Equity</v>
      </c>
      <c r="C223" s="138" t="str">
        <f ca="1"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>Edwards Lifesciences Corp</v>
      </c>
      <c r="D223" s="138" t="str">
        <f ca="1"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>Health Care</v>
      </c>
      <c r="E223" s="155">
        <f ca="1"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>147.02000000000001</v>
      </c>
      <c r="F223" s="155">
        <f ca="1"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>160</v>
      </c>
      <c r="G223" s="139">
        <f ca="1"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>8.8287307849272079</v>
      </c>
      <c r="H223" s="156">
        <f ca="1"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>30783.926485560001</v>
      </c>
      <c r="I223" s="157">
        <f ca="1"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>17</v>
      </c>
      <c r="J223" s="157">
        <f ca="1"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>2</v>
      </c>
      <c r="K223" s="157">
        <f ca="1"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>27</v>
      </c>
      <c r="L223" s="158">
        <f ca="1"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>28.100152905198776</v>
      </c>
      <c r="M223" s="158">
        <f ca="1"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>25.183281945871876</v>
      </c>
      <c r="N223" s="159">
        <f ca="1"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>62.909333017438549</v>
      </c>
      <c r="O223" s="158">
        <f ca="1"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>21.580684526687339</v>
      </c>
      <c r="P223" s="158">
        <f ca="1"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>19.471582500159208</v>
      </c>
      <c r="Q223" s="159">
        <f ca="1"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>90.126327404417552</v>
      </c>
      <c r="R223" s="159">
        <f ca="1"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>0</v>
      </c>
      <c r="S223" s="142">
        <f ca="1"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>20.95238095238096</v>
      </c>
    </row>
    <row r="224" spans="2:19" ht="14.1" customHeight="1" x14ac:dyDescent="0.2">
      <c r="B224" s="138" t="str">
        <f>IF((IF($X$1=1,'X1'!B183,(IF($X$1=2,'X2'!B183,(IF($X$1=3,'X3'!B183,(IF($X$1=4,'X4'!B183,(IF($X$1=5,'X5'!B183,'X6'!B183))))))))))="","",(IF($X$1=1,'X1'!B183,(IF($X$1=2,'X2'!B183,(IF($X$1=3,'X3'!B183,(IF($X$1=4,'X4'!B183,(IF($X$1=5,'X5'!B183,'X6'!B183)))))))))))</f>
        <v>EXC UN Equity</v>
      </c>
      <c r="C224" s="138" t="str">
        <f ca="1"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>Exelon Corp</v>
      </c>
      <c r="D224" s="138" t="str">
        <f ca="1"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>Utilities</v>
      </c>
      <c r="E224" s="155">
        <f ca="1"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>43.46</v>
      </c>
      <c r="F224" s="155">
        <f ca="1"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>46</v>
      </c>
      <c r="G224" s="139">
        <f ca="1"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>5.8444546709617962</v>
      </c>
      <c r="H224" s="156">
        <f ca="1"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>41978.305225460004</v>
      </c>
      <c r="I224" s="157">
        <f ca="1"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>12</v>
      </c>
      <c r="J224" s="157">
        <f ca="1"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>0</v>
      </c>
      <c r="K224" s="157">
        <f ca="1"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>22</v>
      </c>
      <c r="L224" s="158">
        <f ca="1"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>14.010315925209543</v>
      </c>
      <c r="M224" s="158">
        <f ca="1"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>14.037467700258398</v>
      </c>
      <c r="N224" s="159">
        <f ca="1"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>-18.775843304496121</v>
      </c>
      <c r="O224" s="158">
        <f ca="1"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>8.9774961793764252</v>
      </c>
      <c r="P224" s="158">
        <f ca="1"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>8.9259050403395843</v>
      </c>
      <c r="Q224" s="159">
        <f ca="1"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>-20.908052023962618</v>
      </c>
      <c r="R224" s="159">
        <f ca="1"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>3.3341003221352969</v>
      </c>
      <c r="S224" s="142">
        <f ca="1"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>2.2352941176470611</v>
      </c>
    </row>
    <row r="225" spans="2:19" ht="14.1" customHeight="1" x14ac:dyDescent="0.2">
      <c r="B225" s="138" t="str">
        <f>IF((IF($X$1=1,'X1'!B184,(IF($X$1=2,'X2'!B184,(IF($X$1=3,'X3'!B184,(IF($X$1=4,'X4'!B184,(IF($X$1=5,'X5'!B184,'X6'!B184))))))))))="","",(IF($X$1=1,'X1'!B184,(IF($X$1=2,'X2'!B184,(IF($X$1=3,'X3'!B184,(IF($X$1=4,'X4'!B184,(IF($X$1=5,'X5'!B184,'X6'!B184)))))))))))</f>
        <v>EXPD UW Equity</v>
      </c>
      <c r="C225" s="138" t="str">
        <f ca="1"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>Expeditors International of Wa</v>
      </c>
      <c r="D225" s="138" t="str">
        <f ca="1"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>Industrials</v>
      </c>
      <c r="E225" s="155">
        <f ca="1"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>68.19</v>
      </c>
      <c r="F225" s="155">
        <f ca="1"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>72</v>
      </c>
      <c r="G225" s="139">
        <f ca="1"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>5.5873295204575513</v>
      </c>
      <c r="H225" s="156">
        <f ca="1"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>11887.937813189999</v>
      </c>
      <c r="I225" s="157">
        <f ca="1"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>2</v>
      </c>
      <c r="J225" s="157">
        <f ca="1"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>3</v>
      </c>
      <c r="K225" s="157">
        <f ca="1"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>17</v>
      </c>
      <c r="L225" s="158">
        <f ca="1"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>20.294642857142858</v>
      </c>
      <c r="M225" s="158">
        <f ca="1"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>18.831814415907207</v>
      </c>
      <c r="N225" s="159">
        <f ca="1"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>17.657250579323104</v>
      </c>
      <c r="O225" s="158">
        <f ca="1"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>12.112851228848264</v>
      </c>
      <c r="P225" s="158">
        <f ca="1"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>11.516752433958127</v>
      </c>
      <c r="Q225" s="159">
        <f ca="1"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>6.7144981285964578</v>
      </c>
      <c r="R225" s="159">
        <f ca="1"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>1.371168793078164</v>
      </c>
      <c r="S225" s="142">
        <f ca="1"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>19.264279970251952</v>
      </c>
    </row>
    <row r="226" spans="2:19" ht="14.1" customHeight="1" x14ac:dyDescent="0.2">
      <c r="B226" s="138" t="str">
        <f>IF((IF($X$1=1,'X1'!B185,(IF($X$1=2,'X2'!B185,(IF($X$1=3,'X3'!B185,(IF($X$1=4,'X4'!B185,(IF($X$1=5,'X5'!B185,'X6'!B185))))))))))="","",(IF($X$1=1,'X1'!B185,(IF($X$1=2,'X2'!B185,(IF($X$1=3,'X3'!B185,(IF($X$1=4,'X4'!B185,(IF($X$1=5,'X5'!B185,'X6'!B185)))))))))))</f>
        <v>EXPE UW Equity</v>
      </c>
      <c r="C226" s="138" t="str">
        <f ca="1"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>Expedia Group Inc</v>
      </c>
      <c r="D226" s="138" t="str">
        <f ca="1"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>Consumer Discretionary</v>
      </c>
      <c r="E226" s="155">
        <f ca="1"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>121.91</v>
      </c>
      <c r="F226" s="155">
        <f ca="1"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>155</v>
      </c>
      <c r="G226" s="139">
        <f ca="1"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>27.142974325321955</v>
      </c>
      <c r="H226" s="156">
        <f ca="1"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>18219.58408864</v>
      </c>
      <c r="I226" s="157">
        <f ca="1"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>24</v>
      </c>
      <c r="J226" s="157">
        <f ca="1"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>0</v>
      </c>
      <c r="K226" s="157">
        <f ca="1"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>35</v>
      </c>
      <c r="L226" s="158">
        <f ca="1"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>19.546256212922877</v>
      </c>
      <c r="M226" s="158">
        <f ca="1"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>16.518970189701896</v>
      </c>
      <c r="N226" s="159">
        <f ca="1"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>13.31851372403432</v>
      </c>
      <c r="O226" s="158">
        <f ca="1"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>8.8345189429000754</v>
      </c>
      <c r="P226" s="158">
        <f ca="1"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>7.8166987791274041</v>
      </c>
      <c r="Q226" s="159">
        <f ca="1"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>-22.167684768237482</v>
      </c>
      <c r="R226" s="159">
        <f ca="1"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>1.0688212615864161</v>
      </c>
      <c r="S226" s="142">
        <f ca="1"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>24.621513944223121</v>
      </c>
    </row>
    <row r="227" spans="2:19" ht="14.1" customHeight="1" x14ac:dyDescent="0.2">
      <c r="B227" s="138" t="str">
        <f>IF((IF($X$1=1,'X1'!B186,(IF($X$1=2,'X2'!B186,(IF($X$1=3,'X3'!B186,(IF($X$1=4,'X4'!B186,(IF($X$1=5,'X5'!B186,'X6'!B186))))))))))="","",(IF($X$1=1,'X1'!B186,(IF($X$1=2,'X2'!B186,(IF($X$1=3,'X3'!B186,(IF($X$1=4,'X4'!B186,(IF($X$1=5,'X5'!B186,'X6'!B186)))))))))))</f>
        <v>EXR UN Equity</v>
      </c>
      <c r="C227" s="138" t="str">
        <f ca="1"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>Extra Space Storage Inc</v>
      </c>
      <c r="D227" s="138" t="str">
        <f ca="1"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>Real Estate</v>
      </c>
      <c r="E227" s="155">
        <f ca="1"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>86.75</v>
      </c>
      <c r="F227" s="155">
        <f ca="1"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>94</v>
      </c>
      <c r="G227" s="139">
        <f ca="1"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>8.35734870317002</v>
      </c>
      <c r="H227" s="156">
        <f ca="1"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>10974.057175</v>
      </c>
      <c r="I227" s="157">
        <f ca="1"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>4</v>
      </c>
      <c r="J227" s="157">
        <f ca="1"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>0</v>
      </c>
      <c r="K227" s="157">
        <f ca="1"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>15</v>
      </c>
      <c r="L227" s="158">
        <f ca="1"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>28.34967320261438</v>
      </c>
      <c r="M227" s="158">
        <f ca="1"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>27.409162717219591</v>
      </c>
      <c r="N227" s="159">
        <f ca="1"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>64.355915367485778</v>
      </c>
      <c r="O227" s="158">
        <f ca="1"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>19.11733698238934</v>
      </c>
      <c r="P227" s="158">
        <f ca="1"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>18.319509692132272</v>
      </c>
      <c r="Q227" s="159">
        <f ca="1"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>68.424178840089269</v>
      </c>
      <c r="R227" s="159">
        <f ca="1"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>4.0576368876080693</v>
      </c>
      <c r="S227" s="142">
        <f ca="1"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>2.027027027027029</v>
      </c>
    </row>
    <row r="228" spans="2:19" ht="14.1" customHeight="1" x14ac:dyDescent="0.2">
      <c r="B228" s="138" t="str">
        <f>IF((IF($X$1=1,'X1'!B187,(IF($X$1=2,'X2'!B187,(IF($X$1=3,'X3'!B187,(IF($X$1=4,'X4'!B187,(IF($X$1=5,'X5'!B187,'X6'!B187))))))))))="","",(IF($X$1=1,'X1'!B187,(IF($X$1=2,'X2'!B187,(IF($X$1=3,'X3'!B187,(IF($X$1=4,'X4'!B187,(IF($X$1=5,'X5'!B187,'X6'!B187)))))))))))</f>
        <v>F UN Equity</v>
      </c>
      <c r="C228" s="138" t="str">
        <f ca="1"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>Ford Motor Co</v>
      </c>
      <c r="D228" s="138" t="str">
        <f ca="1"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>Consumer Discretionary</v>
      </c>
      <c r="E228" s="155">
        <f ca="1"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>8.8000000000000007</v>
      </c>
      <c r="F228" s="155">
        <f ca="1"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>10</v>
      </c>
      <c r="G228" s="139">
        <f ca="1"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>13.636363636363624</v>
      </c>
      <c r="H228" s="156">
        <f ca="1"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>35074.393534400006</v>
      </c>
      <c r="I228" s="157">
        <f ca="1"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>5</v>
      </c>
      <c r="J228" s="157">
        <f ca="1"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>2</v>
      </c>
      <c r="K228" s="157">
        <f ca="1"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>24</v>
      </c>
      <c r="L228" s="158">
        <f ca="1"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>6.4705882352941178</v>
      </c>
      <c r="M228" s="158">
        <f ca="1"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>5.6086679413639269</v>
      </c>
      <c r="N228" s="159">
        <f ca="1"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>-62.487064849841865</v>
      </c>
      <c r="O228" s="158">
        <f ca="1"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>2.4381875797023711</v>
      </c>
      <c r="P228" s="158">
        <f ca="1"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>2.1126505548705303</v>
      </c>
      <c r="Q228" s="159">
        <f ca="1"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>-78.519511302868068</v>
      </c>
      <c r="R228" s="159">
        <f ca="1"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>6.8295454545454533</v>
      </c>
      <c r="S228" s="142">
        <f ca="1"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>-33.488372093023251</v>
      </c>
    </row>
    <row r="229" spans="2:19" ht="14.1" customHeight="1" x14ac:dyDescent="0.2">
      <c r="B229" s="138" t="str">
        <f>IF((IF($X$1=1,'X1'!B188,(IF($X$1=2,'X2'!B188,(IF($X$1=3,'X3'!B188,(IF($X$1=4,'X4'!B188,(IF($X$1=5,'X5'!B188,'X6'!B188))))))))))="","",(IF($X$1=1,'X1'!B188,(IF($X$1=2,'X2'!B188,(IF($X$1=3,'X3'!B188,(IF($X$1=4,'X4'!B188,(IF($X$1=5,'X5'!B188,'X6'!B188)))))))))))</f>
        <v>FAST UW Equity</v>
      </c>
      <c r="C229" s="138" t="str">
        <f ca="1"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>Fastenal Co</v>
      </c>
      <c r="D229" s="138" t="str">
        <f ca="1"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>Industrials</v>
      </c>
      <c r="E229" s="155">
        <f ca="1"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>52.95</v>
      </c>
      <c r="F229" s="155">
        <f ca="1"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>59.5</v>
      </c>
      <c r="G229" s="139">
        <f ca="1"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>12.370160528800756</v>
      </c>
      <c r="H229" s="156">
        <f ca="1"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>15199.647923100001</v>
      </c>
      <c r="I229" s="157">
        <f ca="1"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>8</v>
      </c>
      <c r="J229" s="157">
        <f ca="1"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>2</v>
      </c>
      <c r="K229" s="157">
        <f ca="1"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>17</v>
      </c>
      <c r="L229" s="158">
        <f ca="1"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>18.897216274089935</v>
      </c>
      <c r="M229" s="158">
        <f ca="1"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>17.685370741482966</v>
      </c>
      <c r="N229" s="159">
        <f ca="1"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>9.5557347849420715</v>
      </c>
      <c r="O229" s="158">
        <f ca="1"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>12.745216817807091</v>
      </c>
      <c r="P229" s="158">
        <f ca="1"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>12.106458888018794</v>
      </c>
      <c r="Q229" s="159">
        <f ca="1"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>12.285653522531902</v>
      </c>
      <c r="R229" s="159">
        <f ca="1"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>3.1501416430594897</v>
      </c>
      <c r="S229" s="142">
        <f ca="1"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>32.444444444444436</v>
      </c>
    </row>
    <row r="230" spans="2:19" ht="14.1" customHeight="1" x14ac:dyDescent="0.2">
      <c r="B230" s="138" t="str">
        <f>IF((IF($X$1=1,'X1'!B189,(IF($X$1=2,'X2'!B189,(IF($X$1=3,'X3'!B189,(IF($X$1=4,'X4'!B189,(IF($X$1=5,'X5'!B189,'X6'!B189))))))))))="","",(IF($X$1=1,'X1'!B189,(IF($X$1=2,'X2'!B189,(IF($X$1=3,'X3'!B189,(IF($X$1=4,'X4'!B189,(IF($X$1=5,'X5'!B189,'X6'!B189)))))))))))</f>
        <v>FB UW Equity</v>
      </c>
      <c r="C230" s="138" t="str">
        <f ca="1"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>Facebook Inc</v>
      </c>
      <c r="D230" s="138" t="str">
        <f ca="1"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>Communication Services</v>
      </c>
      <c r="E230" s="155">
        <f ca="1"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>158.78</v>
      </c>
      <c r="F230" s="155">
        <f ca="1"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>200</v>
      </c>
      <c r="G230" s="139">
        <f ca="1"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>25.960448419196382</v>
      </c>
      <c r="H230" s="156">
        <f ca="1"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>458432.57946992002</v>
      </c>
      <c r="I230" s="157">
        <f ca="1"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>41</v>
      </c>
      <c r="J230" s="157">
        <f ca="1"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>2</v>
      </c>
      <c r="K230" s="157">
        <f ca="1"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>51</v>
      </c>
      <c r="L230" s="158">
        <f ca="1"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>17.157985735897991</v>
      </c>
      <c r="M230" s="158">
        <f ca="1"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>15.575828918971943</v>
      </c>
      <c r="N230" s="159">
        <f ca="1"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>-0.5273735844785965</v>
      </c>
      <c r="O230" s="158">
        <f ca="1"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>10.713321555268854</v>
      </c>
      <c r="P230" s="158">
        <f ca="1"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>8.9266681122430267</v>
      </c>
      <c r="Q230" s="159">
        <f ca="1"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>-5.6153905087220064</v>
      </c>
      <c r="R230" s="159">
        <f ca="1"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>0</v>
      </c>
      <c r="S230" s="142">
        <f ca="1"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>4.1120969654191244</v>
      </c>
    </row>
    <row r="231" spans="2:19" ht="14.1" customHeight="1" x14ac:dyDescent="0.2">
      <c r="B231" s="138" t="str">
        <f>IF((IF($X$1=1,'X1'!B190,(IF($X$1=2,'X2'!B190,(IF($X$1=3,'X3'!B190,(IF($X$1=4,'X4'!B190,(IF($X$1=5,'X5'!B190,'X6'!B190))))))))))="","",(IF($X$1=1,'X1'!B190,(IF($X$1=2,'X2'!B190,(IF($X$1=3,'X3'!B190,(IF($X$1=4,'X4'!B190,(IF($X$1=5,'X5'!B190,'X6'!B190)))))))))))</f>
        <v>FBHS UN Equity</v>
      </c>
      <c r="C231" s="138" t="str">
        <f ca="1"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>Fortune Brands Home &amp; Security</v>
      </c>
      <c r="D231" s="138" t="str">
        <f ca="1"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>Industrials</v>
      </c>
      <c r="E231" s="155">
        <f ca="1"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>48.9</v>
      </c>
      <c r="F231" s="155">
        <f ca="1"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>63</v>
      </c>
      <c r="G231" s="139">
        <f ca="1"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>28.834355828220872</v>
      </c>
      <c r="H231" s="156">
        <f ca="1"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>6964.3218140999998</v>
      </c>
      <c r="I231" s="157">
        <f ca="1"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>10</v>
      </c>
      <c r="J231" s="157">
        <f ca="1"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>1</v>
      </c>
      <c r="K231" s="157">
        <f ca="1"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>20</v>
      </c>
      <c r="L231" s="158">
        <f ca="1"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>11.771786230139625</v>
      </c>
      <c r="M231" s="158">
        <f ca="1"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>10.55699481865285</v>
      </c>
      <c r="N231" s="159">
        <f ca="1"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>-31.753615375483747</v>
      </c>
      <c r="O231" s="158">
        <f ca="1"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>8.6197209419438856</v>
      </c>
      <c r="P231" s="158">
        <f ca="1"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>7.8822287160032118</v>
      </c>
      <c r="Q231" s="159">
        <f ca="1"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>-24.060060100683888</v>
      </c>
      <c r="R231" s="159">
        <f ca="1"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>1.7116564417177915</v>
      </c>
      <c r="S231" s="142">
        <f ca="1"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>26.265060240963866</v>
      </c>
    </row>
    <row r="232" spans="2:19" ht="14.1" customHeight="1" x14ac:dyDescent="0.2">
      <c r="B232" s="138" t="str">
        <f>IF((IF($X$1=1,'X1'!B191,(IF($X$1=2,'X2'!B191,(IF($X$1=3,'X3'!B191,(IF($X$1=4,'X4'!B191,(IF($X$1=5,'X5'!B191,'X6'!B191))))))))))="","",(IF($X$1=1,'X1'!B191,(IF($X$1=2,'X2'!B191,(IF($X$1=3,'X3'!B191,(IF($X$1=4,'X4'!B191,(IF($X$1=5,'X5'!B191,'X6'!B191)))))))))))</f>
        <v>FCX UN Equity</v>
      </c>
      <c r="C232" s="138" t="str">
        <f ca="1"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>Freeport-McMoRan Inc</v>
      </c>
      <c r="D232" s="138" t="str">
        <f ca="1"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>Materials</v>
      </c>
      <c r="E232" s="155">
        <f ca="1"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>12.68</v>
      </c>
      <c r="F232" s="155">
        <f ca="1"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>16</v>
      </c>
      <c r="G232" s="139">
        <f ca="1"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>26.182965299684536</v>
      </c>
      <c r="H232" s="156">
        <f ca="1"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>18373.3556942</v>
      </c>
      <c r="I232" s="157">
        <f ca="1"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>7</v>
      </c>
      <c r="J232" s="157">
        <f ca="1"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>1</v>
      </c>
      <c r="K232" s="157">
        <f ca="1"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>24</v>
      </c>
      <c r="L232" s="158">
        <f ca="1"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>14.136008918617614</v>
      </c>
      <c r="M232" s="158">
        <f ca="1"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>8.9484827099505999</v>
      </c>
      <c r="N232" s="159">
        <f ca="1"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>-18.04714400559352</v>
      </c>
      <c r="O232" s="158">
        <f ca="1"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>6.4160785499384803</v>
      </c>
      <c r="P232" s="158">
        <f ca="1"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>4.8207397781346932</v>
      </c>
      <c r="Q232" s="159">
        <f ca="1"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>-43.474200295660651</v>
      </c>
      <c r="R232" s="159">
        <f ca="1"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>2.2634069400630916</v>
      </c>
      <c r="S232" s="142">
        <f ca="1"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>-3.2352941176470611</v>
      </c>
    </row>
    <row r="233" spans="2:19" ht="14.1" customHeight="1" x14ac:dyDescent="0.2">
      <c r="B233" s="138" t="str">
        <f>IF((IF($X$1=1,'X1'!B192,(IF($X$1=2,'X2'!B192,(IF($X$1=3,'X3'!B192,(IF($X$1=4,'X4'!B192,(IF($X$1=5,'X5'!B192,'X6'!B192))))))))))="","",(IF($X$1=1,'X1'!B192,(IF($X$1=2,'X2'!B192,(IF($X$1=3,'X3'!B192,(IF($X$1=4,'X4'!B192,(IF($X$1=5,'X5'!B192,'X6'!B192)))))))))))</f>
        <v>FDX UN Equity</v>
      </c>
      <c r="C233" s="138" t="str">
        <f ca="1"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>FedEx Corp</v>
      </c>
      <c r="D233" s="138" t="str">
        <f ca="1"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>Industrials</v>
      </c>
      <c r="E233" s="155">
        <f ca="1"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>226.18</v>
      </c>
      <c r="F233" s="155">
        <f ca="1"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>290</v>
      </c>
      <c r="G233" s="139">
        <f ca="1"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>28.216464762578465</v>
      </c>
      <c r="H233" s="156">
        <f ca="1"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>59602.016536259995</v>
      </c>
      <c r="I233" s="157">
        <f ca="1"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>27</v>
      </c>
      <c r="J233" s="157">
        <f ca="1"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>1</v>
      </c>
      <c r="K233" s="157">
        <f ca="1"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>31</v>
      </c>
      <c r="L233" s="158">
        <f ca="1"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>12.910554255379873</v>
      </c>
      <c r="M233" s="158">
        <f ca="1"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>11.207016153007629</v>
      </c>
      <c r="N233" s="159">
        <f ca="1"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>-25.15166057191567</v>
      </c>
      <c r="O233" s="158">
        <f ca="1"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>7.9627520798668892</v>
      </c>
      <c r="P233" s="158">
        <f ca="1"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>7.0115241084003666</v>
      </c>
      <c r="Q233" s="159">
        <f ca="1"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>-29.847970897085862</v>
      </c>
      <c r="R233" s="159">
        <f ca="1"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>1.1411265363869485</v>
      </c>
      <c r="S233" s="142">
        <f ca="1"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>25.911949685534598</v>
      </c>
    </row>
    <row r="234" spans="2:19" ht="14.1" customHeight="1" x14ac:dyDescent="0.2">
      <c r="B234" s="138" t="str">
        <f>IF((IF($X$1=1,'X1'!B193,(IF($X$1=2,'X2'!B193,(IF($X$1=3,'X3'!B193,(IF($X$1=4,'X4'!B193,(IF($X$1=5,'X5'!B193,'X6'!B193))))))))))="","",(IF($X$1=1,'X1'!B193,(IF($X$1=2,'X2'!B193,(IF($X$1=3,'X3'!B193,(IF($X$1=4,'X4'!B193,(IF($X$1=5,'X5'!B193,'X6'!B193)))))))))))</f>
        <v>FE UN Equity</v>
      </c>
      <c r="C234" s="138" t="str">
        <f ca="1"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>FirstEnergy Corp</v>
      </c>
      <c r="D234" s="138" t="str">
        <f ca="1"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>Utilities</v>
      </c>
      <c r="E234" s="155">
        <f ca="1"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>37.799999999999997</v>
      </c>
      <c r="F234" s="155">
        <f ca="1"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>39.5</v>
      </c>
      <c r="G234" s="139">
        <f ca="1"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>4.497354497354511</v>
      </c>
      <c r="H234" s="156">
        <f ca="1"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>18371.612662199997</v>
      </c>
      <c r="I234" s="157">
        <f ca="1"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>13</v>
      </c>
      <c r="J234" s="157">
        <f ca="1"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>0</v>
      </c>
      <c r="K234" s="157">
        <f ca="1"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>19</v>
      </c>
      <c r="L234" s="158">
        <f ca="1"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>15.095846645367411</v>
      </c>
      <c r="M234" s="158">
        <f ca="1"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>14.893617021276594</v>
      </c>
      <c r="N234" s="159">
        <f ca="1"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>-12.482529307683654</v>
      </c>
      <c r="O234" s="158">
        <f ca="1"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>9.4671517999321786</v>
      </c>
      <c r="P234" s="158">
        <f ca="1"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>9.2658867317917633</v>
      </c>
      <c r="Q234" s="159">
        <f ca="1"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>-16.594174736424748</v>
      </c>
      <c r="R234" s="159">
        <f ca="1"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>3.8227513227513232</v>
      </c>
      <c r="S234" s="142">
        <f ca="1"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>-23.111111111111107</v>
      </c>
    </row>
    <row r="235" spans="2:19" ht="14.1" customHeight="1" x14ac:dyDescent="0.2">
      <c r="B235" s="138" t="str">
        <f>IF((IF($X$1=1,'X1'!B194,(IF($X$1=2,'X2'!B194,(IF($X$1=3,'X3'!B194,(IF($X$1=4,'X4'!B194,(IF($X$1=5,'X5'!B194,'X6'!B194))))))))))="","",(IF($X$1=1,'X1'!B194,(IF($X$1=2,'X2'!B194,(IF($X$1=3,'X3'!B194,(IF($X$1=4,'X4'!B194,(IF($X$1=5,'X5'!B194,'X6'!B194)))))))))))</f>
        <v>FFIV UW Equity</v>
      </c>
      <c r="C235" s="138" t="str">
        <f ca="1"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>F5 Networks Inc</v>
      </c>
      <c r="D235" s="138" t="str">
        <f ca="1"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>Information Technology</v>
      </c>
      <c r="E235" s="155">
        <f ca="1"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>169.67</v>
      </c>
      <c r="F235" s="155">
        <f ca="1"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>178</v>
      </c>
      <c r="G235" s="139">
        <f ca="1"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>4.9095302646313455</v>
      </c>
      <c r="H235" s="156">
        <f ca="1"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>10319.044863409999</v>
      </c>
      <c r="I235" s="157">
        <f ca="1"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>6</v>
      </c>
      <c r="J235" s="157">
        <f ca="1"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>4</v>
      </c>
      <c r="K235" s="157">
        <f ca="1"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>22</v>
      </c>
      <c r="L235" s="158">
        <f ca="1"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>16.272177999424571</v>
      </c>
      <c r="M235" s="158">
        <f ca="1"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>14.975286849073255</v>
      </c>
      <c r="N235" s="159">
        <f ca="1"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>-5.6628028477077708</v>
      </c>
      <c r="O235" s="158">
        <f ca="1"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>10.091945829555756</v>
      </c>
      <c r="P235" s="158">
        <f ca="1"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>9.6480314192849406</v>
      </c>
      <c r="Q235" s="159">
        <f ca="1"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>-11.089724954508029</v>
      </c>
      <c r="R235" s="159">
        <f ca="1"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>0</v>
      </c>
      <c r="S235" s="142">
        <f ca="1"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>7.9098360655737734</v>
      </c>
    </row>
    <row r="236" spans="2:19" ht="14.1" customHeight="1" x14ac:dyDescent="0.2">
      <c r="B236" s="138" t="str">
        <f>IF((IF($X$1=1,'X1'!B195,(IF($X$1=2,'X2'!B195,(IF($X$1=3,'X3'!B195,(IF($X$1=4,'X4'!B195,(IF($X$1=5,'X5'!B195,'X6'!B195))))))))))="","",(IF($X$1=1,'X1'!B195,(IF($X$1=2,'X2'!B195,(IF($X$1=3,'X3'!B195,(IF($X$1=4,'X4'!B195,(IF($X$1=5,'X5'!B195,'X6'!B195)))))))))))</f>
        <v>FIS UN Equity</v>
      </c>
      <c r="C236" s="138" t="str">
        <f ca="1"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>Fidelity National Information</v>
      </c>
      <c r="D236" s="138" t="str">
        <f ca="1"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>Information Technology</v>
      </c>
      <c r="E236" s="155">
        <f ca="1"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>104.82</v>
      </c>
      <c r="F236" s="155">
        <f ca="1"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>117</v>
      </c>
      <c r="G236" s="139">
        <f ca="1"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>11.619919862621654</v>
      </c>
      <c r="H236" s="156">
        <f ca="1"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>34466.983048679998</v>
      </c>
      <c r="I236" s="157">
        <f ca="1"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>15</v>
      </c>
      <c r="J236" s="157">
        <f ca="1"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>1</v>
      </c>
      <c r="K236" s="157">
        <f ca="1"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>21</v>
      </c>
      <c r="L236" s="158">
        <f ca="1"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>17.997939560439558</v>
      </c>
      <c r="M236" s="158">
        <f ca="1"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>16.16844053678852</v>
      </c>
      <c r="N236" s="159">
        <f ca="1"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>4.3422197512999139</v>
      </c>
      <c r="O236" s="158">
        <f ca="1"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>12.71138974370707</v>
      </c>
      <c r="P236" s="158">
        <f ca="1"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>12.159115048221805</v>
      </c>
      <c r="Q236" s="159">
        <f ca="1"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>11.987636221110298</v>
      </c>
      <c r="R236" s="159">
        <f ca="1"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>1.2821980538065256</v>
      </c>
      <c r="S236" s="142">
        <f ca="1"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>10.677966101694926</v>
      </c>
    </row>
    <row r="237" spans="2:19" ht="14.1" customHeight="1" x14ac:dyDescent="0.2">
      <c r="B237" s="138" t="str">
        <f>IF((IF($X$1=1,'X1'!B196,(IF($X$1=2,'X2'!B196,(IF($X$1=3,'X3'!B196,(IF($X$1=4,'X4'!B196,(IF($X$1=5,'X5'!B196,'X6'!B196))))))))))="","",(IF($X$1=1,'X1'!B196,(IF($X$1=2,'X2'!B196,(IF($X$1=3,'X3'!B196,(IF($X$1=4,'X4'!B196,(IF($X$1=5,'X5'!B196,'X6'!B196)))))))))))</f>
        <v>FISV UW Equity</v>
      </c>
      <c r="C237" s="138" t="str">
        <f ca="1"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>Fiserv Inc</v>
      </c>
      <c r="D237" s="138" t="str">
        <f ca="1"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>Information Technology</v>
      </c>
      <c r="E237" s="155">
        <f ca="1"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>78.86</v>
      </c>
      <c r="F237" s="155">
        <f ca="1"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>79</v>
      </c>
      <c r="G237" s="139">
        <f ca="1"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>0.17752979964493765</v>
      </c>
      <c r="H237" s="156">
        <f ca="1"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>31932.550632840001</v>
      </c>
      <c r="I237" s="157">
        <f ca="1"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>7</v>
      </c>
      <c r="J237" s="157">
        <f ca="1"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>1</v>
      </c>
      <c r="K237" s="157">
        <f ca="1"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>22</v>
      </c>
      <c r="L237" s="158">
        <f ca="1"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>22.390687109596819</v>
      </c>
      <c r="M237" s="158">
        <f ca="1"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>20.127616130678916</v>
      </c>
      <c r="N237" s="159">
        <f ca="1"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>29.808969906058014</v>
      </c>
      <c r="O237" s="158">
        <f ca="1"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>15.879510853889331</v>
      </c>
      <c r="P237" s="158">
        <f ca="1"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>14.888227881763322</v>
      </c>
      <c r="Q237" s="159">
        <f ca="1"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>39.89885612270718</v>
      </c>
      <c r="R237" s="159">
        <f ca="1"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>0</v>
      </c>
      <c r="S237" s="142">
        <f ca="1"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>20.787401574803148</v>
      </c>
    </row>
    <row r="238" spans="2:19" ht="14.1" customHeight="1" x14ac:dyDescent="0.2">
      <c r="B238" s="138" t="str">
        <f>IF((IF($X$1=1,'X1'!B197,(IF($X$1=2,'X2'!B197,(IF($X$1=3,'X3'!B197,(IF($X$1=4,'X4'!B197,(IF($X$1=5,'X5'!B197,'X6'!B197))))))))))="","",(IF($X$1=1,'X1'!B197,(IF($X$1=2,'X2'!B197,(IF($X$1=3,'X3'!B197,(IF($X$1=4,'X4'!B197,(IF($X$1=5,'X5'!B197,'X6'!B197)))))))))))</f>
        <v>FITB UW Equity</v>
      </c>
      <c r="C238" s="138" t="str">
        <f ca="1"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>Fifth Third Bancorp</v>
      </c>
      <c r="D238" s="138" t="str">
        <f ca="1"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>Financials</v>
      </c>
      <c r="E238" s="155">
        <f ca="1"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>26.84</v>
      </c>
      <c r="F238" s="155">
        <f ca="1"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>32</v>
      </c>
      <c r="G238" s="139">
        <f ca="1"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>19.225037257824141</v>
      </c>
      <c r="H238" s="156">
        <f ca="1"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>17884.671242239998</v>
      </c>
      <c r="I238" s="157">
        <f ca="1"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>4</v>
      </c>
      <c r="J238" s="157">
        <f ca="1"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>2</v>
      </c>
      <c r="K238" s="157">
        <f ca="1"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>28</v>
      </c>
      <c r="L238" s="158">
        <f ca="1"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>9.9040590405904059</v>
      </c>
      <c r="M238" s="158">
        <f ca="1"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>8.7884741322855255</v>
      </c>
      <c r="N238" s="159">
        <f ca="1"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>-42.581677120717366</v>
      </c>
      <c r="O238" s="158" t="str">
        <f ca="1"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>NA</v>
      </c>
      <c r="P238" s="158" t="str">
        <f ca="1"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>NA</v>
      </c>
      <c r="Q238" s="159" t="str">
        <f ca="1"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 xml:space="preserve"> </v>
      </c>
      <c r="R238" s="159">
        <f ca="1"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>3.6065573770491803</v>
      </c>
      <c r="S238" s="142">
        <f ca="1"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>31.041666666666671</v>
      </c>
    </row>
    <row r="239" spans="2:19" ht="14.1" customHeight="1" x14ac:dyDescent="0.2">
      <c r="B239" s="138" t="str">
        <f>IF((IF($X$1=1,'X1'!B198,(IF($X$1=2,'X2'!B198,(IF($X$1=3,'X3'!B198,(IF($X$1=4,'X4'!B198,(IF($X$1=5,'X5'!B198,'X6'!B198))))))))))="","",(IF($X$1=1,'X1'!B198,(IF($X$1=2,'X2'!B198,(IF($X$1=3,'X3'!B198,(IF($X$1=4,'X4'!B198,(IF($X$1=5,'X5'!B198,'X6'!B198)))))))))))</f>
        <v>FL UN Equity</v>
      </c>
      <c r="C239" s="138" t="str">
        <f ca="1"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>Foot Locker Inc</v>
      </c>
      <c r="D239" s="138" t="str">
        <f ca="1"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>Consumer Discretionary</v>
      </c>
      <c r="E239" s="155">
        <f ca="1"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>50.75</v>
      </c>
      <c r="F239" s="155">
        <f ca="1"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>58</v>
      </c>
      <c r="G239" s="139">
        <f ca="1"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>14.285714285714279</v>
      </c>
      <c r="H239" s="156">
        <f ca="1"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>5830.9732180000001</v>
      </c>
      <c r="I239" s="157">
        <f ca="1"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>13</v>
      </c>
      <c r="J239" s="157">
        <f ca="1"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>3</v>
      </c>
      <c r="K239" s="157">
        <f ca="1"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>23</v>
      </c>
      <c r="L239" s="158">
        <f ca="1"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>11.335715881170426</v>
      </c>
      <c r="M239" s="158">
        <f ca="1"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>10.48987184787102</v>
      </c>
      <c r="N239" s="159">
        <f ca="1"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>-34.281712996123773</v>
      </c>
      <c r="O239" s="158">
        <f ca="1"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>5.6572160695191398</v>
      </c>
      <c r="P239" s="158">
        <f ca="1"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>5.4882640433975443</v>
      </c>
      <c r="Q239" s="159">
        <f ca="1"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>-50.159796214952046</v>
      </c>
      <c r="R239" s="159">
        <f ca="1"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>2.7133004926108373</v>
      </c>
      <c r="S239" s="142">
        <f ca="1"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>5.1724137931034528</v>
      </c>
    </row>
    <row r="240" spans="2:19" ht="14.1" customHeight="1" x14ac:dyDescent="0.2">
      <c r="B240" s="138" t="str">
        <f>IF((IF($X$1=1,'X1'!B199,(IF($X$1=2,'X2'!B199,(IF($X$1=3,'X3'!B199,(IF($X$1=4,'X4'!B199,(IF($X$1=5,'X5'!B199,'X6'!B199))))))))))="","",(IF($X$1=1,'X1'!B199,(IF($X$1=2,'X2'!B199,(IF($X$1=3,'X3'!B199,(IF($X$1=4,'X4'!B199,(IF($X$1=5,'X5'!B199,'X6'!B199)))))))))))</f>
        <v>FLIR UW Equity</v>
      </c>
      <c r="C240" s="138" t="str">
        <f ca="1"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>FLIR Systems Inc</v>
      </c>
      <c r="D240" s="138" t="str">
        <f ca="1"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>Information Technology</v>
      </c>
      <c r="E240" s="155">
        <f ca="1"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>57.23</v>
      </c>
      <c r="F240" s="155">
        <f ca="1"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>64</v>
      </c>
      <c r="G240" s="139">
        <f ca="1"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>11.829460073388098</v>
      </c>
      <c r="H240" s="156">
        <f ca="1"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>7898.8601627899998</v>
      </c>
      <c r="I240" s="157">
        <f ca="1"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>7</v>
      </c>
      <c r="J240" s="157">
        <f ca="1"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>0</v>
      </c>
      <c r="K240" s="157">
        <f ca="1"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>10</v>
      </c>
      <c r="L240" s="158">
        <f ca="1"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>23.638992152003301</v>
      </c>
      <c r="M240" s="158">
        <f ca="1"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>21.53122648607976</v>
      </c>
      <c r="N240" s="159">
        <f ca="1"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>37.045960485675877</v>
      </c>
      <c r="O240" s="158">
        <f ca="1"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>15.768624767625633</v>
      </c>
      <c r="P240" s="158">
        <f ca="1"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>15.104860788863109</v>
      </c>
      <c r="Q240" s="159">
        <f ca="1"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>38.921947150450301</v>
      </c>
      <c r="R240" s="159">
        <f ca="1"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>1.2231347195526823</v>
      </c>
      <c r="S240" s="142">
        <f ca="1"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>8.2692307692307754</v>
      </c>
    </row>
    <row r="241" spans="2:19" ht="14.1" customHeight="1" x14ac:dyDescent="0.2">
      <c r="B241" s="138" t="str">
        <f>IF((IF($X$1=1,'X1'!B200,(IF($X$1=2,'X2'!B200,(IF($X$1=3,'X3'!B200,(IF($X$1=4,'X4'!B200,(IF($X$1=5,'X5'!B200,'X6'!B200))))))))))="","",(IF($X$1=1,'X1'!B200,(IF($X$1=2,'X2'!B200,(IF($X$1=3,'X3'!B200,(IF($X$1=4,'X4'!B200,(IF($X$1=5,'X5'!B200,'X6'!B200)))))))))))</f>
        <v>FLR UN Equity</v>
      </c>
      <c r="C241" s="138" t="str">
        <f ca="1"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>Fluor Corp</v>
      </c>
      <c r="D241" s="138" t="str">
        <f ca="1"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>Industrials</v>
      </c>
      <c r="E241" s="155">
        <f ca="1"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>46.87</v>
      </c>
      <c r="F241" s="155">
        <f ca="1"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>59.5</v>
      </c>
      <c r="G241" s="139">
        <f ca="1"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>26.946874333262215</v>
      </c>
      <c r="H241" s="156">
        <f ca="1"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>6590.8111707699991</v>
      </c>
      <c r="I241" s="157">
        <f ca="1"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>6</v>
      </c>
      <c r="J241" s="157">
        <f ca="1"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>0</v>
      </c>
      <c r="K241" s="157">
        <f ca="1"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>15</v>
      </c>
      <c r="L241" s="158">
        <f ca="1"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>14.377300613496931</v>
      </c>
      <c r="M241" s="158">
        <f ca="1"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>11.524465207769854</v>
      </c>
      <c r="N241" s="159">
        <f ca="1"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>-16.648266597059404</v>
      </c>
      <c r="O241" s="158">
        <f ca="1"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>7.0972141485622675</v>
      </c>
      <c r="P241" s="158">
        <f ca="1"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>6.0265903284671536</v>
      </c>
      <c r="Q241" s="159">
        <f ca="1"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>-37.473379994033785</v>
      </c>
      <c r="R241" s="159">
        <f ca="1"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>1.8028589716236401</v>
      </c>
      <c r="S241" s="142">
        <f ca="1"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>-3.7313432835820928</v>
      </c>
    </row>
    <row r="242" spans="2:19" ht="14.1" customHeight="1" x14ac:dyDescent="0.2">
      <c r="B242" s="138" t="str">
        <f>IF((IF($X$1=1,'X1'!B201,(IF($X$1=2,'X2'!B201,(IF($X$1=3,'X3'!B201,(IF($X$1=4,'X4'!B201,(IF($X$1=5,'X5'!B201,'X6'!B201))))))))))="","",(IF($X$1=1,'X1'!B201,(IF($X$1=2,'X2'!B201,(IF($X$1=3,'X3'!B201,(IF($X$1=4,'X4'!B201,(IF($X$1=5,'X5'!B201,'X6'!B201)))))))))))</f>
        <v>FLS UN Equity</v>
      </c>
      <c r="C242" s="138" t="str">
        <f ca="1"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>Flowserve Corp</v>
      </c>
      <c r="D242" s="138" t="str">
        <f ca="1"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>Industrials</v>
      </c>
      <c r="E242" s="155">
        <f ca="1"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>51.81</v>
      </c>
      <c r="F242" s="155">
        <f ca="1"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>50</v>
      </c>
      <c r="G242" s="139">
        <f ca="1"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>-3.4935340667824777</v>
      </c>
      <c r="H242" s="156">
        <f ca="1"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>6779.4732059999997</v>
      </c>
      <c r="I242" s="157">
        <f ca="1"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>3</v>
      </c>
      <c r="J242" s="157">
        <f ca="1"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>1</v>
      </c>
      <c r="K242" s="157">
        <f ca="1"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>18</v>
      </c>
      <c r="L242" s="158">
        <f ca="1"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>24.542870677404071</v>
      </c>
      <c r="M242" s="158">
        <f ca="1"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>21.533665835411473</v>
      </c>
      <c r="N242" s="159">
        <f ca="1"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>42.286154309481837</v>
      </c>
      <c r="O242" s="158">
        <f ca="1"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>13.631222564840391</v>
      </c>
      <c r="P242" s="158">
        <f ca="1"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>12.61601809954751</v>
      </c>
      <c r="Q242" s="159">
        <f ca="1"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>20.091384547158775</v>
      </c>
      <c r="R242" s="159">
        <f ca="1"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>1.5518239722061378</v>
      </c>
      <c r="S242" s="142">
        <f ca="1"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>15.135135135135133</v>
      </c>
    </row>
    <row r="243" spans="2:19" ht="14.1" customHeight="1" x14ac:dyDescent="0.2">
      <c r="B243" s="138" t="str">
        <f>IF((IF($X$1=1,'X1'!B202,(IF($X$1=2,'X2'!B202,(IF($X$1=3,'X3'!B202,(IF($X$1=4,'X4'!B202,(IF($X$1=5,'X5'!B202,'X6'!B202))))))))))="","",(IF($X$1=1,'X1'!B202,(IF($X$1=2,'X2'!B202,(IF($X$1=3,'X3'!B202,(IF($X$1=4,'X4'!B202,(IF($X$1=5,'X5'!B202,'X6'!B202)))))))))))</f>
        <v>FMC UN Equity</v>
      </c>
      <c r="C243" s="138" t="str">
        <f ca="1"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>FMC Corp</v>
      </c>
      <c r="D243" s="138" t="str">
        <f ca="1"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>Materials</v>
      </c>
      <c r="E243" s="155">
        <f ca="1"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>84.7</v>
      </c>
      <c r="F243" s="155">
        <f ca="1"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>100</v>
      </c>
      <c r="G243" s="139">
        <f ca="1"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>18.063754427390787</v>
      </c>
      <c r="H243" s="156">
        <f ca="1"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>11403.131355</v>
      </c>
      <c r="I243" s="157">
        <f ca="1"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>11</v>
      </c>
      <c r="J243" s="157">
        <f ca="1"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>0</v>
      </c>
      <c r="K243" s="157">
        <f ca="1"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>17</v>
      </c>
      <c r="L243" s="158">
        <f ca="1"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>12.494468210650538</v>
      </c>
      <c r="M243" s="158">
        <f ca="1"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>11.596385542168674</v>
      </c>
      <c r="N243" s="159">
        <f ca="1"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>-27.563900115714713</v>
      </c>
      <c r="O243" s="158">
        <f ca="1"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>9.8210974083656808</v>
      </c>
      <c r="P243" s="158">
        <f ca="1"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>9.1364207426774264</v>
      </c>
      <c r="Q243" s="159">
        <f ca="1"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>-13.475905779331864</v>
      </c>
      <c r="R243" s="159">
        <f ca="1"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>1.1251475796930344</v>
      </c>
      <c r="S243" s="142">
        <f ca="1"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>32.142857142857153</v>
      </c>
    </row>
    <row r="244" spans="2:19" ht="14.1" customHeight="1" x14ac:dyDescent="0.2">
      <c r="B244" s="138" t="str">
        <f>IF((IF($X$1=1,'X1'!B203,(IF($X$1=2,'X2'!B203,(IF($X$1=3,'X3'!B203,(IF($X$1=4,'X4'!B203,(IF($X$1=5,'X5'!B203,'X6'!B203))))))))))="","",(IF($X$1=1,'X1'!B203,(IF($X$1=2,'X2'!B203,(IF($X$1=3,'X3'!B203,(IF($X$1=4,'X4'!B203,(IF($X$1=5,'X5'!B203,'X6'!B203)))))))))))</f>
        <v>FOX UW Equity</v>
      </c>
      <c r="C244" s="138" t="str">
        <f ca="1"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>Twenty-First Century Fox Inc</v>
      </c>
      <c r="D244" s="138" t="str">
        <f ca="1"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>Communication Services</v>
      </c>
      <c r="E244" s="155">
        <f ca="1"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>45.56</v>
      </c>
      <c r="F244" s="155">
        <f ca="1"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>46</v>
      </c>
      <c r="G244" s="139">
        <f ca="1"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>0.96575943810359721</v>
      </c>
      <c r="H244" s="156">
        <f ca="1"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>84948.50273978</v>
      </c>
      <c r="I244" s="157">
        <f ca="1"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>4</v>
      </c>
      <c r="J244" s="157">
        <f ca="1"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>0</v>
      </c>
      <c r="K244" s="157">
        <f ca="1"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>5</v>
      </c>
      <c r="L244" s="158">
        <f ca="1"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>21.872299567930867</v>
      </c>
      <c r="M244" s="158">
        <f ca="1"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>19.453458582408199</v>
      </c>
      <c r="N244" s="159">
        <f ca="1"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>26.803642179114373</v>
      </c>
      <c r="O244" s="158">
        <f ca="1"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>13.384998294503671</v>
      </c>
      <c r="P244" s="158">
        <f ca="1"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>12.487886444154743</v>
      </c>
      <c r="Q244" s="159">
        <f ca="1"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>17.922143058129002</v>
      </c>
      <c r="R244" s="159">
        <f ca="1"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>0.98770851624231781</v>
      </c>
      <c r="S244" s="142">
        <f ca="1"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>10.000000000000009</v>
      </c>
    </row>
    <row r="245" spans="2:19" ht="14.1" customHeight="1" x14ac:dyDescent="0.2">
      <c r="B245" s="138" t="str">
        <f>IF((IF($X$1=1,'X1'!B204,(IF($X$1=2,'X2'!B204,(IF($X$1=3,'X3'!B204,(IF($X$1=4,'X4'!B204,(IF($X$1=5,'X5'!B204,'X6'!B204))))))))))="","",(IF($X$1=1,'X1'!B204,(IF($X$1=2,'X2'!B204,(IF($X$1=3,'X3'!B204,(IF($X$1=4,'X4'!B204,(IF($X$1=5,'X5'!B204,'X6'!B204)))))))))))</f>
        <v>FOXA UW Equity</v>
      </c>
      <c r="C245" s="138" t="str">
        <f ca="1"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>Twenty-First Century Fox Inc</v>
      </c>
      <c r="D245" s="138" t="str">
        <f ca="1"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>Communication Services</v>
      </c>
      <c r="E245" s="155">
        <f ca="1"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>45.95</v>
      </c>
      <c r="F245" s="155">
        <f ca="1"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>50</v>
      </c>
      <c r="G245" s="139">
        <f ca="1"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>8.8139281828073948</v>
      </c>
      <c r="H245" s="156">
        <f ca="1"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>84948.50273978</v>
      </c>
      <c r="I245" s="157">
        <f ca="1"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>12</v>
      </c>
      <c r="J245" s="157">
        <f ca="1"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>0</v>
      </c>
      <c r="K245" s="157">
        <f ca="1"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>24</v>
      </c>
      <c r="L245" s="158">
        <f ca="1"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>22.059529524723956</v>
      </c>
      <c r="M245" s="158">
        <f ca="1"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>19.6199829205807</v>
      </c>
      <c r="N245" s="159">
        <f ca="1"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>27.889099168795116</v>
      </c>
      <c r="O245" s="158">
        <f ca="1"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>13.384998294503671</v>
      </c>
      <c r="P245" s="158">
        <f ca="1"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>12.487886444154743</v>
      </c>
      <c r="Q245" s="159">
        <f ca="1"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>17.922143058129002</v>
      </c>
      <c r="R245" s="159">
        <f ca="1"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>0.90968443960826972</v>
      </c>
      <c r="S245" s="142">
        <f ca="1"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>10.000000000000009</v>
      </c>
    </row>
    <row r="246" spans="2:19" ht="14.1" customHeight="1" x14ac:dyDescent="0.2">
      <c r="B246" s="138" t="str">
        <f>IF((IF($X$1=1,'X1'!B205,(IF($X$1=2,'X2'!B205,(IF($X$1=3,'X3'!B205,(IF($X$1=4,'X4'!B205,(IF($X$1=5,'X5'!B205,'X6'!B205))))))))))="","",(IF($X$1=1,'X1'!B205,(IF($X$1=2,'X2'!B205,(IF($X$1=3,'X3'!B205,(IF($X$1=4,'X4'!B205,(IF($X$1=5,'X5'!B205,'X6'!B205)))))))))))</f>
        <v>FRT UN Equity</v>
      </c>
      <c r="C246" s="138" t="str">
        <f ca="1"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>Federal Realty Investment Trus</v>
      </c>
      <c r="D246" s="138" t="str">
        <f ca="1"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>Real Estate</v>
      </c>
      <c r="E246" s="155">
        <f ca="1"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>121.86</v>
      </c>
      <c r="F246" s="155">
        <f ca="1"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>138</v>
      </c>
      <c r="G246" s="139">
        <f ca="1"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>13.244707040866576</v>
      </c>
      <c r="H246" s="156">
        <f ca="1"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>8955.6501835800009</v>
      </c>
      <c r="I246" s="157">
        <f ca="1"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>12</v>
      </c>
      <c r="J246" s="157">
        <f ca="1"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>0</v>
      </c>
      <c r="K246" s="157">
        <f ca="1"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>18</v>
      </c>
      <c r="L246" s="158">
        <f ca="1"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>36.849107952827339</v>
      </c>
      <c r="M246" s="158">
        <f ca="1"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>36.485029940119759</v>
      </c>
      <c r="N246" s="159">
        <f ca="1"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>113.63099407804546</v>
      </c>
      <c r="O246" s="158">
        <f ca="1"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>20.360838969404188</v>
      </c>
      <c r="P246" s="158">
        <f ca="1"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>19.437480399692543</v>
      </c>
      <c r="Q246" s="159">
        <f ca="1"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>79.379459967472485</v>
      </c>
      <c r="R246" s="159">
        <f ca="1"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>3.4654521582143443</v>
      </c>
      <c r="S246" s="142">
        <f ca="1"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>2.1813784138604535</v>
      </c>
    </row>
    <row r="247" spans="2:19" ht="14.1" customHeight="1" x14ac:dyDescent="0.2">
      <c r="B247" s="138" t="str">
        <f>IF((IF($X$1=1,'X1'!B206,(IF($X$1=2,'X2'!B206,(IF($X$1=3,'X3'!B206,(IF($X$1=4,'X4'!B206,(IF($X$1=5,'X5'!B206,'X6'!B206))))))))))="","",(IF($X$1=1,'X1'!B206,(IF($X$1=2,'X2'!B206,(IF($X$1=3,'X3'!B206,(IF($X$1=4,'X4'!B206,(IF($X$1=5,'X5'!B206,'X6'!B206)))))))))))</f>
        <v>FTI UN Equity</v>
      </c>
      <c r="C247" s="138" t="str">
        <f ca="1"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>TechnipFMC PLC</v>
      </c>
      <c r="D247" s="138" t="str">
        <f ca="1"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>Energy</v>
      </c>
      <c r="E247" s="155">
        <f ca="1"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>30.26</v>
      </c>
      <c r="F247" s="155">
        <f ca="1"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>37.5</v>
      </c>
      <c r="G247" s="139">
        <f ca="1"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>23.925974884335744</v>
      </c>
      <c r="H247" s="156">
        <f ca="1"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>13753.164401900001</v>
      </c>
      <c r="I247" s="157">
        <f ca="1"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>25</v>
      </c>
      <c r="J247" s="157">
        <f ca="1"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>4</v>
      </c>
      <c r="K247" s="157">
        <f ca="1"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>36</v>
      </c>
      <c r="L247" s="158">
        <f ca="1"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>19.973597359735972</v>
      </c>
      <c r="M247" s="158">
        <f ca="1"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>16.436719174361762</v>
      </c>
      <c r="N247" s="159">
        <f ca="1"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>15.796004200086088</v>
      </c>
      <c r="O247" s="158">
        <f ca="1"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>7.8638984257759237</v>
      </c>
      <c r="P247" s="158">
        <f ca="1"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>6.9438694725726675</v>
      </c>
      <c r="Q247" s="159">
        <f ca="1"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>-30.718873864949547</v>
      </c>
      <c r="R247" s="159">
        <f ca="1"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>1.7481824190350299</v>
      </c>
      <c r="S247" s="142">
        <f ca="1"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>3.3333333333333361</v>
      </c>
    </row>
    <row r="248" spans="2:19" ht="14.1" customHeight="1" x14ac:dyDescent="0.2">
      <c r="B248" s="138" t="str">
        <f>IF((IF($X$1=1,'X1'!B207,(IF($X$1=2,'X2'!B207,(IF($X$1=3,'X3'!B207,(IF($X$1=4,'X4'!B207,(IF($X$1=5,'X5'!B207,'X6'!B207))))))))))="","",(IF($X$1=1,'X1'!B207,(IF($X$1=2,'X2'!B207,(IF($X$1=3,'X3'!B207,(IF($X$1=4,'X4'!B207,(IF($X$1=5,'X5'!B207,'X6'!B207)))))))))))</f>
        <v>FTV UN Equity</v>
      </c>
      <c r="C248" s="138" t="str">
        <f ca="1"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>Fortive Corp</v>
      </c>
      <c r="D248" s="138" t="str">
        <f ca="1"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>Industrials</v>
      </c>
      <c r="E248" s="155">
        <f ca="1"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>79.78</v>
      </c>
      <c r="F248" s="155">
        <f ca="1"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>89</v>
      </c>
      <c r="G248" s="139">
        <f ca="1"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>11.556781148157436</v>
      </c>
      <c r="H248" s="156">
        <f ca="1"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>26592.861886720002</v>
      </c>
      <c r="I248" s="157">
        <f ca="1"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>9</v>
      </c>
      <c r="J248" s="157">
        <f ca="1"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>0</v>
      </c>
      <c r="K248" s="157">
        <f ca="1"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>20</v>
      </c>
      <c r="L248" s="158">
        <f ca="1"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>21.139374668786434</v>
      </c>
      <c r="M248" s="158">
        <f ca="1"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>19.45379175810778</v>
      </c>
      <c r="N248" s="159">
        <f ca="1"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>22.554544073694348</v>
      </c>
      <c r="O248" s="158">
        <f ca="1"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>14.578651600470584</v>
      </c>
      <c r="P248" s="158">
        <f ca="1"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>13.344533990111117</v>
      </c>
      <c r="Q248" s="159">
        <f ca="1"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>28.438256158108931</v>
      </c>
      <c r="R248" s="159">
        <f ca="1"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>0.40110303334168962</v>
      </c>
      <c r="S248" s="142">
        <f ca="1"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>12.337662337662334</v>
      </c>
    </row>
    <row r="249" spans="2:19" ht="14.1" customHeight="1" x14ac:dyDescent="0.2">
      <c r="B249" s="138" t="str">
        <f>IF((IF($X$1=1,'X1'!B208,(IF($X$1=2,'X2'!B208,(IF($X$1=3,'X3'!B208,(IF($X$1=4,'X4'!B208,(IF($X$1=5,'X5'!B208,'X6'!B208))))))))))="","",(IF($X$1=1,'X1'!B208,(IF($X$1=2,'X2'!B208,(IF($X$1=3,'X3'!B208,(IF($X$1=4,'X4'!B208,(IF($X$1=5,'X5'!B208,'X6'!B208)))))))))))</f>
        <v>GD UN Equity</v>
      </c>
      <c r="C249" s="138" t="str">
        <f ca="1"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>General Dynamics Corp</v>
      </c>
      <c r="D249" s="138" t="str">
        <f ca="1"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>Industrials</v>
      </c>
      <c r="E249" s="155">
        <f ca="1"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>194.71</v>
      </c>
      <c r="F249" s="155">
        <f ca="1"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>240</v>
      </c>
      <c r="G249" s="139">
        <f ca="1"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>23.260233167274414</v>
      </c>
      <c r="H249" s="156">
        <f ca="1"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>57688.957624720002</v>
      </c>
      <c r="I249" s="157">
        <f ca="1"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>15</v>
      </c>
      <c r="J249" s="157">
        <f ca="1"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>2</v>
      </c>
      <c r="K249" s="157">
        <f ca="1"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>23</v>
      </c>
      <c r="L249" s="158">
        <f ca="1"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>15.86490670577691</v>
      </c>
      <c r="M249" s="158">
        <f ca="1"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>14.213446236951603</v>
      </c>
      <c r="N249" s="159">
        <f ca="1"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>-8.0239392809908328</v>
      </c>
      <c r="O249" s="158">
        <f ca="1"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>12.286182614791448</v>
      </c>
      <c r="P249" s="158">
        <f ca="1"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>11.367757094211123</v>
      </c>
      <c r="Q249" s="159">
        <f ca="1"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>8.2415516283379731</v>
      </c>
      <c r="R249" s="159">
        <f ca="1"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>2.0368753530892096</v>
      </c>
      <c r="S249" s="142">
        <f ca="1"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>9.5509326343281273</v>
      </c>
    </row>
    <row r="250" spans="2:19" ht="14.1" customHeight="1" x14ac:dyDescent="0.2">
      <c r="B250" s="138" t="str">
        <f>IF((IF($X$1=1,'X1'!B209,(IF($X$1=2,'X2'!B209,(IF($X$1=3,'X3'!B209,(IF($X$1=4,'X4'!B209,(IF($X$1=5,'X5'!B209,'X6'!B209))))))))))="","",(IF($X$1=1,'X1'!B209,(IF($X$1=2,'X2'!B209,(IF($X$1=3,'X3'!B209,(IF($X$1=4,'X4'!B209,(IF($X$1=5,'X5'!B209,'X6'!B209)))))))))))</f>
        <v>GE UN Equity</v>
      </c>
      <c r="C250" s="138" t="str">
        <f ca="1"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>General Electric Co</v>
      </c>
      <c r="D250" s="138" t="str">
        <f ca="1"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>Industrials</v>
      </c>
      <c r="E250" s="155">
        <f ca="1"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>12.1</v>
      </c>
      <c r="F250" s="155">
        <f ca="1"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>13.649999618530273</v>
      </c>
      <c r="G250" s="139">
        <f ca="1"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>12.809914202729544</v>
      </c>
      <c r="H250" s="156">
        <f ca="1"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>105162.08009999999</v>
      </c>
      <c r="I250" s="157">
        <f ca="1"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>8</v>
      </c>
      <c r="J250" s="157">
        <f ca="1"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>4</v>
      </c>
      <c r="K250" s="157">
        <f ca="1"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>25</v>
      </c>
      <c r="L250" s="158">
        <f ca="1"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>12.474226804123711</v>
      </c>
      <c r="M250" s="158">
        <f ca="1"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>11.350844277673545</v>
      </c>
      <c r="N250" s="159">
        <f ca="1"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>-27.681248731138442</v>
      </c>
      <c r="O250" s="158">
        <f ca="1"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>11.261186724052505</v>
      </c>
      <c r="P250" s="158">
        <f ca="1"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>10.289947509834821</v>
      </c>
      <c r="Q250" s="159">
        <f ca="1"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>-0.78868576148263259</v>
      </c>
      <c r="R250" s="159">
        <f ca="1"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>3.6859504132231407</v>
      </c>
      <c r="S250" s="142">
        <f ca="1"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>-31.379310344827577</v>
      </c>
    </row>
    <row r="251" spans="2:19" ht="14.1" customHeight="1" x14ac:dyDescent="0.2">
      <c r="B251" s="138" t="str">
        <f>IF((IF($X$1=1,'X1'!B210,(IF($X$1=2,'X2'!B210,(IF($X$1=3,'X3'!B210,(IF($X$1=4,'X4'!B210,(IF($X$1=5,'X5'!B210,'X6'!B210))))))))))="","",(IF($X$1=1,'X1'!B210,(IF($X$1=2,'X2'!B210,(IF($X$1=3,'X3'!B210,(IF($X$1=4,'X4'!B210,(IF($X$1=5,'X5'!B210,'X6'!B210)))))))))))</f>
        <v>GGP UN Equity</v>
      </c>
      <c r="C251" s="138" t="str">
        <f ca="1"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>Brookfield Property REIT Inc</v>
      </c>
      <c r="D251" s="138" t="str">
        <f ca="1"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>Real Estate</v>
      </c>
      <c r="E251" s="155" t="str">
        <f ca="1"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>#N/A N/A</v>
      </c>
      <c r="F251" s="155" t="str">
        <f ca="1"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 xml:space="preserve"> </v>
      </c>
      <c r="G251" s="139" t="str">
        <f ca="1"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 xml:space="preserve"> </v>
      </c>
      <c r="H251" s="156" t="str">
        <f ca="1"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>#N/A N/A</v>
      </c>
      <c r="I251" s="157">
        <f ca="1"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>0</v>
      </c>
      <c r="J251" s="157">
        <f ca="1"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>0</v>
      </c>
      <c r="K251" s="157">
        <f ca="1"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>0</v>
      </c>
      <c r="L251" s="158" t="str">
        <f ca="1"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>NA</v>
      </c>
      <c r="M251" s="158" t="str">
        <f ca="1"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>NA</v>
      </c>
      <c r="N251" s="159" t="str">
        <f ca="1"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 xml:space="preserve"> </v>
      </c>
      <c r="O251" s="158" t="str">
        <f ca="1"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>NA</v>
      </c>
      <c r="P251" s="158" t="str">
        <f ca="1"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>NA</v>
      </c>
      <c r="Q251" s="159" t="str">
        <f ca="1"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 xml:space="preserve"> </v>
      </c>
      <c r="R251" s="159" t="str">
        <f ca="1"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 xml:space="preserve"> </v>
      </c>
      <c r="S251" s="142" t="str">
        <f ca="1"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/>
      </c>
    </row>
    <row r="252" spans="2:19" ht="14.1" customHeight="1" x14ac:dyDescent="0.2">
      <c r="B252" s="138" t="str">
        <f>IF((IF($X$1=1,'X1'!B211,(IF($X$1=2,'X2'!B211,(IF($X$1=3,'X3'!B211,(IF($X$1=4,'X4'!B211,(IF($X$1=5,'X5'!B211,'X6'!B211))))))))))="","",(IF($X$1=1,'X1'!B211,(IF($X$1=2,'X2'!B211,(IF($X$1=3,'X3'!B211,(IF($X$1=4,'X4'!B211,(IF($X$1=5,'X5'!B211,'X6'!B211)))))))))))</f>
        <v>GILD UW Equity</v>
      </c>
      <c r="C252" s="138" t="str">
        <f ca="1"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>Gilead Sciences Inc</v>
      </c>
      <c r="D252" s="138" t="str">
        <f ca="1"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>Health Care</v>
      </c>
      <c r="E252" s="155">
        <f ca="1"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>76.31</v>
      </c>
      <c r="F252" s="155">
        <f ca="1"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>88</v>
      </c>
      <c r="G252" s="139">
        <f ca="1"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>15.319093172585507</v>
      </c>
      <c r="H252" s="156">
        <f ca="1"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>98923.750651829992</v>
      </c>
      <c r="I252" s="157">
        <f ca="1"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>19</v>
      </c>
      <c r="J252" s="157">
        <f ca="1"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>0</v>
      </c>
      <c r="K252" s="157">
        <f ca="1"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>30</v>
      </c>
      <c r="L252" s="158">
        <f ca="1"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>11.459678630424989</v>
      </c>
      <c r="M252" s="158">
        <f ca="1"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>10.825649028230954</v>
      </c>
      <c r="N252" s="159">
        <f ca="1"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>-33.563044707442224</v>
      </c>
      <c r="O252" s="158">
        <f ca="1"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>7.9453289233717665</v>
      </c>
      <c r="P252" s="158">
        <f ca="1"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>7.7333283323438327</v>
      </c>
      <c r="Q252" s="159">
        <f ca="1"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>-30.001469306838047</v>
      </c>
      <c r="R252" s="159">
        <f ca="1"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>3.2630061590879311</v>
      </c>
      <c r="S252" s="142">
        <f ca="1"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>-27.973568281938327</v>
      </c>
    </row>
    <row r="253" spans="2:19" ht="14.1" customHeight="1" x14ac:dyDescent="0.2">
      <c r="B253" s="138" t="str">
        <f>IF((IF($X$1=1,'X1'!B212,(IF($X$1=2,'X2'!B212,(IF($X$1=3,'X3'!B212,(IF($X$1=4,'X4'!B212,(IF($X$1=5,'X5'!B212,'X6'!B212))))))))))="","",(IF($X$1=1,'X1'!B212,(IF($X$1=2,'X2'!B212,(IF($X$1=3,'X3'!B212,(IF($X$1=4,'X4'!B212,(IF($X$1=5,'X5'!B212,'X6'!B212)))))))))))</f>
        <v>GIS UN Equity</v>
      </c>
      <c r="C253" s="138" t="str">
        <f ca="1"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>General Mills Inc</v>
      </c>
      <c r="D253" s="138" t="str">
        <f ca="1"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>Consumer Staples</v>
      </c>
      <c r="E253" s="155">
        <f ca="1"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>44.37</v>
      </c>
      <c r="F253" s="155">
        <f ca="1"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>47</v>
      </c>
      <c r="G253" s="139">
        <f ca="1"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>5.9274284426414248</v>
      </c>
      <c r="H253" s="156">
        <f ca="1"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>26454.722082839999</v>
      </c>
      <c r="I253" s="157">
        <f ca="1"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>5</v>
      </c>
      <c r="J253" s="157">
        <f ca="1"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>1</v>
      </c>
      <c r="K253" s="157">
        <f ca="1"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>21</v>
      </c>
      <c r="L253" s="158">
        <f ca="1"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>14.499999999999998</v>
      </c>
      <c r="M253" s="158">
        <f ca="1"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>13.77522508537721</v>
      </c>
      <c r="N253" s="159">
        <f ca="1"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>-15.936922595327463</v>
      </c>
      <c r="O253" s="158">
        <f ca="1"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>12.343229108179365</v>
      </c>
      <c r="P253" s="158">
        <f ca="1"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>11.917131582035207</v>
      </c>
      <c r="Q253" s="159">
        <f ca="1"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>8.7441325481291123</v>
      </c>
      <c r="R253" s="159">
        <f ca="1"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>4.4759972954699121</v>
      </c>
      <c r="S253" s="142">
        <f ca="1"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>-0.1219512195121817</v>
      </c>
    </row>
    <row r="254" spans="2:19" ht="14.1" customHeight="1" x14ac:dyDescent="0.2">
      <c r="B254" s="138" t="str">
        <f>IF((IF($X$1=1,'X1'!B213,(IF($X$1=2,'X2'!B213,(IF($X$1=3,'X3'!B213,(IF($X$1=4,'X4'!B213,(IF($X$1=5,'X5'!B213,'X6'!B213))))))))))="","",(IF($X$1=1,'X1'!B213,(IF($X$1=2,'X2'!B213,(IF($X$1=3,'X3'!B213,(IF($X$1=4,'X4'!B213,(IF($X$1=5,'X5'!B213,'X6'!B213)))))))))))</f>
        <v>GLW UN Equity</v>
      </c>
      <c r="C254" s="138" t="str">
        <f ca="1"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>Corning Inc</v>
      </c>
      <c r="D254" s="138" t="str">
        <f ca="1"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>Information Technology</v>
      </c>
      <c r="E254" s="155">
        <f ca="1"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>32.64</v>
      </c>
      <c r="F254" s="155">
        <f ca="1"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>38</v>
      </c>
      <c r="G254" s="139">
        <f ca="1"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>16.421568627450988</v>
      </c>
      <c r="H254" s="156">
        <f ca="1"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>26438.889763200001</v>
      </c>
      <c r="I254" s="157">
        <f ca="1"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>8</v>
      </c>
      <c r="J254" s="157">
        <f ca="1"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>0</v>
      </c>
      <c r="K254" s="157">
        <f ca="1"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>15</v>
      </c>
      <c r="L254" s="158">
        <f ca="1"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>16.086742237555448</v>
      </c>
      <c r="M254" s="158">
        <f ca="1"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>14.702702702702702</v>
      </c>
      <c r="N254" s="159">
        <f ca="1"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>-6.7378580755421469</v>
      </c>
      <c r="O254" s="158">
        <f ca="1"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>8.7064931195145743</v>
      </c>
      <c r="P254" s="158">
        <f ca="1"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>8.1727972391255097</v>
      </c>
      <c r="Q254" s="159">
        <f ca="1"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>-23.295595219044131</v>
      </c>
      <c r="R254" s="159">
        <f ca="1"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>2.4509803921568629</v>
      </c>
      <c r="S254" s="142">
        <f ca="1"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>12.093023255813952</v>
      </c>
    </row>
    <row r="255" spans="2:19" ht="14.1" customHeight="1" x14ac:dyDescent="0.2">
      <c r="B255" s="138" t="str">
        <f>IF((IF($X$1=1,'X1'!B214,(IF($X$1=2,'X2'!B214,(IF($X$1=3,'X3'!B214,(IF($X$1=4,'X4'!B214,(IF($X$1=5,'X5'!B214,'X6'!B214))))))))))="","",(IF($X$1=1,'X1'!B214,(IF($X$1=2,'X2'!B214,(IF($X$1=3,'X3'!B214,(IF($X$1=4,'X4'!B214,(IF($X$1=5,'X5'!B214,'X6'!B214)))))))))))</f>
        <v>GM UN Equity</v>
      </c>
      <c r="C255" s="138" t="str">
        <f ca="1"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>General Motors Co</v>
      </c>
      <c r="D255" s="138" t="str">
        <f ca="1"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>Consumer Discretionary</v>
      </c>
      <c r="E255" s="155">
        <f ca="1"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>32.340000000000003</v>
      </c>
      <c r="F255" s="155">
        <f ca="1"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>45</v>
      </c>
      <c r="G255" s="139">
        <f ca="1"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>39.14656771799627</v>
      </c>
      <c r="H255" s="156">
        <f ca="1"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>45628.128139440007</v>
      </c>
      <c r="I255" s="157">
        <f ca="1"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>14</v>
      </c>
      <c r="J255" s="157">
        <f ca="1"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>1</v>
      </c>
      <c r="K255" s="157">
        <f ca="1"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>24</v>
      </c>
      <c r="L255" s="158">
        <f ca="1"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>5.4804270462633458</v>
      </c>
      <c r="M255" s="158">
        <f ca="1"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>5.6568130138184367</v>
      </c>
      <c r="N255" s="159">
        <f ca="1"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>-68.227478413745061</v>
      </c>
      <c r="O255" s="158">
        <f ca="1"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>2.6140136760198067</v>
      </c>
      <c r="P255" s="158">
        <f ca="1"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>2.766459211938213</v>
      </c>
      <c r="Q255" s="159">
        <f ca="1"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>-76.970479347308469</v>
      </c>
      <c r="R255" s="159">
        <f ca="1"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>4.7959183673469381</v>
      </c>
      <c r="S255" s="142">
        <f ca="1"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>-5.7575757575757631</v>
      </c>
    </row>
    <row r="256" spans="2:19" ht="14.1" customHeight="1" x14ac:dyDescent="0.2">
      <c r="B256" s="138" t="str">
        <f>IF((IF($X$1=1,'X1'!B215,(IF($X$1=2,'X2'!B215,(IF($X$1=3,'X3'!B215,(IF($X$1=4,'X4'!B215,(IF($X$1=5,'X5'!B215,'X6'!B215))))))))))="","",(IF($X$1=1,'X1'!B215,(IF($X$1=2,'X2'!B215,(IF($X$1=3,'X3'!B215,(IF($X$1=4,'X4'!B215,(IF($X$1=5,'X5'!B215,'X6'!B215)))))))))))</f>
        <v>GOOG UW Equity</v>
      </c>
      <c r="C256" s="138" t="str">
        <f ca="1"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>Alphabet Inc</v>
      </c>
      <c r="D256" s="138" t="str">
        <f ca="1"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>Communication Services</v>
      </c>
      <c r="E256" s="155">
        <f ca="1"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>1121.28</v>
      </c>
      <c r="F256" s="155">
        <f ca="1"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>1400</v>
      </c>
      <c r="G256" s="139">
        <f ca="1"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>24.857305936073072</v>
      </c>
      <c r="H256" s="156">
        <f ca="1"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>783853.35330603993</v>
      </c>
      <c r="I256" s="157">
        <f ca="1"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>10</v>
      </c>
      <c r="J256" s="157">
        <f ca="1"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>0</v>
      </c>
      <c r="K256" s="157">
        <f ca="1"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>13</v>
      </c>
      <c r="L256" s="158">
        <f ca="1"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>19.880498572720342</v>
      </c>
      <c r="M256" s="158">
        <f ca="1"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>16.279691038968579</v>
      </c>
      <c r="N256" s="159">
        <f ca="1"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>15.256268300832554</v>
      </c>
      <c r="O256" s="158">
        <f ca="1"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>11.205314390317652</v>
      </c>
      <c r="P256" s="158">
        <f ca="1"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>9.4780022204266583</v>
      </c>
      <c r="Q256" s="159">
        <f ca="1"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>-1.2809223077045684</v>
      </c>
      <c r="R256" s="159">
        <f ca="1"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>0</v>
      </c>
      <c r="S256" s="142" t="str">
        <f ca="1"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/>
      </c>
    </row>
    <row r="257" spans="2:19" ht="14.1" customHeight="1" x14ac:dyDescent="0.2">
      <c r="B257" s="138" t="str">
        <f>IF((IF($X$1=1,'X1'!B216,(IF($X$1=2,'X2'!B216,(IF($X$1=3,'X3'!B216,(IF($X$1=4,'X4'!B216,(IF($X$1=5,'X5'!B216,'X6'!B216))))))))))="","",(IF($X$1=1,'X1'!B216,(IF($X$1=2,'X2'!B216,(IF($X$1=3,'X3'!B216,(IF($X$1=4,'X4'!B216,(IF($X$1=5,'X5'!B216,'X6'!B216)))))))))))</f>
        <v>GOOGL UW Equity</v>
      </c>
      <c r="C257" s="138" t="str">
        <f ca="1"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>Alphabet Inc</v>
      </c>
      <c r="D257" s="138" t="str">
        <f ca="1"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>Communication Services</v>
      </c>
      <c r="E257" s="155">
        <f ca="1"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>1133.08</v>
      </c>
      <c r="F257" s="155">
        <f ca="1"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>1400</v>
      </c>
      <c r="G257" s="139">
        <f ca="1"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>23.557030395029479</v>
      </c>
      <c r="H257" s="156">
        <f ca="1"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>783853.35330603993</v>
      </c>
      <c r="I257" s="157">
        <f ca="1"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>37</v>
      </c>
      <c r="J257" s="157">
        <f ca="1"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>0</v>
      </c>
      <c r="K257" s="157">
        <f ca="1"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>42</v>
      </c>
      <c r="L257" s="158">
        <f ca="1"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>20.089714721370186</v>
      </c>
      <c r="M257" s="158">
        <f ca="1"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>16.451013415413204</v>
      </c>
      <c r="N257" s="159">
        <f ca="1"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>16.469189217953904</v>
      </c>
      <c r="O257" s="158">
        <f ca="1"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>11.205314390317652</v>
      </c>
      <c r="P257" s="158">
        <f ca="1"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>9.4780022204266583</v>
      </c>
      <c r="Q257" s="159">
        <f ca="1"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>-1.2809223077045684</v>
      </c>
      <c r="R257" s="159">
        <f ca="1"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>0</v>
      </c>
      <c r="S257" s="142">
        <f ca="1"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>8.8292068714392737</v>
      </c>
    </row>
    <row r="258" spans="2:19" ht="14.1" customHeight="1" x14ac:dyDescent="0.2">
      <c r="B258" s="138" t="str">
        <f>IF((IF($X$1=1,'X1'!B217,(IF($X$1=2,'X2'!B217,(IF($X$1=3,'X3'!B217,(IF($X$1=4,'X4'!B217,(IF($X$1=5,'X5'!B217,'X6'!B217))))))))))="","",(IF($X$1=1,'X1'!B217,(IF($X$1=2,'X2'!B217,(IF($X$1=3,'X3'!B217,(IF($X$1=4,'X4'!B217,(IF($X$1=5,'X5'!B217,'X6'!B217)))))))))))</f>
        <v>GPC UN Equity</v>
      </c>
      <c r="C258" s="138" t="str">
        <f ca="1"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>Genuine Parts Co</v>
      </c>
      <c r="D258" s="138" t="str">
        <f ca="1"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>Consumer Discretionary</v>
      </c>
      <c r="E258" s="155">
        <f ca="1"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>97.06</v>
      </c>
      <c r="F258" s="155">
        <f ca="1"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>100</v>
      </c>
      <c r="G258" s="139">
        <f ca="1"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>3.0290541932824988</v>
      </c>
      <c r="H258" s="156">
        <f ca="1"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>14243.820167920001</v>
      </c>
      <c r="I258" s="157">
        <f ca="1"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>1</v>
      </c>
      <c r="J258" s="157">
        <f ca="1"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>2</v>
      </c>
      <c r="K258" s="157">
        <f ca="1"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>12</v>
      </c>
      <c r="L258" s="158">
        <f ca="1"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>16.381434599156119</v>
      </c>
      <c r="M258" s="158">
        <f ca="1"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>15.911475409836065</v>
      </c>
      <c r="N258" s="159">
        <f ca="1"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>-5.0293927787281483</v>
      </c>
      <c r="O258" s="158">
        <f ca="1"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>10.992935773924213</v>
      </c>
      <c r="P258" s="158">
        <f ca="1"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>10.05640481786134</v>
      </c>
      <c r="Q258" s="159">
        <f ca="1"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>-3.1519828064659694</v>
      </c>
      <c r="R258" s="159">
        <f ca="1"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>3.103235112301669</v>
      </c>
      <c r="S258" s="142">
        <f ca="1"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>28.62068965517242</v>
      </c>
    </row>
    <row r="259" spans="2:19" ht="14.1" customHeight="1" x14ac:dyDescent="0.2">
      <c r="B259" s="138" t="str">
        <f>IF((IF($X$1=1,'X1'!B218,(IF($X$1=2,'X2'!B218,(IF($X$1=3,'X3'!B218,(IF($X$1=4,'X4'!B218,(IF($X$1=5,'X5'!B218,'X6'!B218))))))))))="","",(IF($X$1=1,'X1'!B218,(IF($X$1=2,'X2'!B218,(IF($X$1=3,'X3'!B218,(IF($X$1=4,'X4'!B218,(IF($X$1=5,'X5'!B218,'X6'!B218)))))))))))</f>
        <v>GPN UN Equity</v>
      </c>
      <c r="C259" s="138" t="str">
        <f ca="1"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>Global Payments Inc</v>
      </c>
      <c r="D259" s="138" t="str">
        <f ca="1"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>Information Technology</v>
      </c>
      <c r="E259" s="155">
        <f ca="1"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>119.89</v>
      </c>
      <c r="F259" s="155">
        <f ca="1"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>135.5</v>
      </c>
      <c r="G259" s="139">
        <f ca="1"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>13.020268579531248</v>
      </c>
      <c r="H259" s="156">
        <f ca="1"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>18964.856837529998</v>
      </c>
      <c r="I259" s="157">
        <f ca="1"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>26</v>
      </c>
      <c r="J259" s="157">
        <f ca="1"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>1</v>
      </c>
      <c r="K259" s="157">
        <f ca="1"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>34</v>
      </c>
      <c r="L259" s="158">
        <f ca="1"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>20.001668335001668</v>
      </c>
      <c r="M259" s="158">
        <f ca="1"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>17.398055434624872</v>
      </c>
      <c r="N259" s="159">
        <f ca="1"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>15.958744377091927</v>
      </c>
      <c r="O259" s="158">
        <f ca="1"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>14.45284201077652</v>
      </c>
      <c r="P259" s="158">
        <f ca="1"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>13.293398918585464</v>
      </c>
      <c r="Q259" s="159">
        <f ca="1"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>27.329870777135067</v>
      </c>
      <c r="R259" s="159">
        <f ca="1"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>3.4198014846943035E-2</v>
      </c>
      <c r="S259" s="142">
        <f ca="1"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>21.652173913043491</v>
      </c>
    </row>
    <row r="260" spans="2:19" ht="14.1" customHeight="1" x14ac:dyDescent="0.2">
      <c r="B260" s="138" t="str">
        <f>IF((IF($X$1=1,'X1'!B219,(IF($X$1=2,'X2'!B219,(IF($X$1=3,'X3'!B219,(IF($X$1=4,'X4'!B219,(IF($X$1=5,'X5'!B219,'X6'!B219))))))))))="","",(IF($X$1=1,'X1'!B219,(IF($X$1=2,'X2'!B219,(IF($X$1=3,'X3'!B219,(IF($X$1=4,'X4'!B219,(IF($X$1=5,'X5'!B219,'X6'!B219)))))))))))</f>
        <v>GPS UN Equity</v>
      </c>
      <c r="C260" s="138" t="str">
        <f ca="1"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>Gap Inc/The</v>
      </c>
      <c r="D260" s="138" t="str">
        <f ca="1"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>Consumer Discretionary</v>
      </c>
      <c r="E260" s="155">
        <f ca="1"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>27.25</v>
      </c>
      <c r="F260" s="155">
        <f ca="1"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>32</v>
      </c>
      <c r="G260" s="139">
        <f ca="1"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>17.431192660550465</v>
      </c>
      <c r="H260" s="156">
        <f ca="1"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>10483.300739</v>
      </c>
      <c r="I260" s="157">
        <f ca="1"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>5</v>
      </c>
      <c r="J260" s="157">
        <f ca="1"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>2</v>
      </c>
      <c r="K260" s="157">
        <f ca="1"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>27</v>
      </c>
      <c r="L260" s="158">
        <f ca="1"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>10.603112840466927</v>
      </c>
      <c r="M260" s="158">
        <f ca="1"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>10.100074128984433</v>
      </c>
      <c r="N260" s="159">
        <f ca="1"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>-38.528945142162151</v>
      </c>
      <c r="O260" s="158">
        <f ca="1"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>5.253160675315133</v>
      </c>
      <c r="P260" s="158">
        <f ca="1"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>5.0795046275600582</v>
      </c>
      <c r="Q260" s="159">
        <f ca="1"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>-53.719533538063921</v>
      </c>
      <c r="R260" s="159">
        <f ca="1"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>3.5559633027522932</v>
      </c>
      <c r="S260" s="142">
        <f ca="1"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>16.698730214845799</v>
      </c>
    </row>
    <row r="261" spans="2:19" ht="14.1" customHeight="1" x14ac:dyDescent="0.2">
      <c r="B261" s="138" t="str">
        <f>IF((IF($X$1=1,'X1'!B220,(IF($X$1=2,'X2'!B220,(IF($X$1=3,'X3'!B220,(IF($X$1=4,'X4'!B220,(IF($X$1=5,'X5'!B220,'X6'!B220))))))))))="","",(IF($X$1=1,'X1'!B220,(IF($X$1=2,'X2'!B220,(IF($X$1=3,'X3'!B220,(IF($X$1=4,'X4'!B220,(IF($X$1=5,'X5'!B220,'X6'!B220)))))))))))</f>
        <v>GRMN UW Equity</v>
      </c>
      <c r="C261" s="138" t="str">
        <f ca="1"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>Garmin Ltd</v>
      </c>
      <c r="D261" s="138" t="str">
        <f ca="1"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>Consumer Discretionary</v>
      </c>
      <c r="E261" s="155">
        <f ca="1"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>63.13</v>
      </c>
      <c r="F261" s="155">
        <f ca="1"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>64</v>
      </c>
      <c r="G261" s="139">
        <f ca="1"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>1.3781086646602159</v>
      </c>
      <c r="H261" s="156">
        <f ca="1"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>11918.75461</v>
      </c>
      <c r="I261" s="157">
        <f ca="1"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>2</v>
      </c>
      <c r="J261" s="157">
        <f ca="1"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>3</v>
      </c>
      <c r="K261" s="157">
        <f ca="1"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>10</v>
      </c>
      <c r="L261" s="158">
        <f ca="1"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>18.529498092163195</v>
      </c>
      <c r="M261" s="158">
        <f ca="1"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>17.511789181692095</v>
      </c>
      <c r="N261" s="159">
        <f ca="1"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>7.4239056821549632</v>
      </c>
      <c r="O261" s="158">
        <f ca="1"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>11.057007590532734</v>
      </c>
      <c r="P261" s="158">
        <f ca="1"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>10.693832207207207</v>
      </c>
      <c r="Q261" s="159">
        <f ca="1"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>-2.5875086273988934</v>
      </c>
      <c r="R261" s="159">
        <f ca="1"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>3.362901948360526</v>
      </c>
      <c r="S261" s="142">
        <f ca="1"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>2.4000000000000021</v>
      </c>
    </row>
    <row r="262" spans="2:19" ht="14.1" customHeight="1" x14ac:dyDescent="0.2">
      <c r="B262" s="138" t="str">
        <f>IF((IF($X$1=1,'X1'!B221,(IF($X$1=2,'X2'!B221,(IF($X$1=3,'X3'!B221,(IF($X$1=4,'X4'!B221,(IF($X$1=5,'X5'!B221,'X6'!B221))))))))))="","",(IF($X$1=1,'X1'!B221,(IF($X$1=2,'X2'!B221,(IF($X$1=3,'X3'!B221,(IF($X$1=4,'X4'!B221,(IF($X$1=5,'X5'!B221,'X6'!B221)))))))))))</f>
        <v>GS UN Equity</v>
      </c>
      <c r="C262" s="138" t="str">
        <f ca="1"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>Goldman Sachs Group Inc/The</v>
      </c>
      <c r="D262" s="138" t="str">
        <f ca="1"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>Financials</v>
      </c>
      <c r="E262" s="155">
        <f ca="1"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>221.7</v>
      </c>
      <c r="F262" s="155">
        <f ca="1"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>279</v>
      </c>
      <c r="G262" s="139">
        <f ca="1"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>25.845737483085252</v>
      </c>
      <c r="H262" s="156">
        <f ca="1"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>86941.349453099989</v>
      </c>
      <c r="I262" s="157">
        <f ca="1"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>15</v>
      </c>
      <c r="J262" s="157">
        <f ca="1"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>1</v>
      </c>
      <c r="K262" s="157">
        <f ca="1"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>29</v>
      </c>
      <c r="L262" s="158">
        <f ca="1"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>8.7493586960811385</v>
      </c>
      <c r="M262" s="158">
        <f ca="1"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>8.0542032986994112</v>
      </c>
      <c r="N262" s="159">
        <f ca="1"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>-49.275998806212854</v>
      </c>
      <c r="O262" s="158" t="str">
        <f ca="1"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>NA</v>
      </c>
      <c r="P262" s="158" t="str">
        <f ca="1"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>NA</v>
      </c>
      <c r="Q262" s="159" t="str">
        <f ca="1"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 xml:space="preserve"> </v>
      </c>
      <c r="R262" s="159">
        <f ca="1"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>1.5390166892196662</v>
      </c>
      <c r="S262" s="142">
        <f ca="1"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>12.517605633802823</v>
      </c>
    </row>
    <row r="263" spans="2:19" ht="14.1" customHeight="1" x14ac:dyDescent="0.2">
      <c r="B263" s="138" t="str">
        <f>IF((IF($X$1=1,'X1'!B222,(IF($X$1=2,'X2'!B222,(IF($X$1=3,'X3'!B222,(IF($X$1=4,'X4'!B222,(IF($X$1=5,'X5'!B222,'X6'!B222))))))))))="","",(IF($X$1=1,'X1'!B222,(IF($X$1=2,'X2'!B222,(IF($X$1=3,'X3'!B222,(IF($X$1=4,'X4'!B222,(IF($X$1=5,'X5'!B222,'X6'!B222)))))))))))</f>
        <v>GT UW Equity</v>
      </c>
      <c r="C263" s="138" t="str">
        <f ca="1"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>Goodyear Tire &amp; Rubber Co/The</v>
      </c>
      <c r="D263" s="138" t="str">
        <f ca="1"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>Consumer Discretionary</v>
      </c>
      <c r="E263" s="155">
        <f ca="1"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>21.63</v>
      </c>
      <c r="F263" s="155">
        <f ca="1"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>24.5</v>
      </c>
      <c r="G263" s="139">
        <f ca="1"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>13.268608414239491</v>
      </c>
      <c r="H263" s="156">
        <f ca="1"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>5126.6505643500004</v>
      </c>
      <c r="I263" s="157">
        <f ca="1"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>5</v>
      </c>
      <c r="J263" s="157">
        <f ca="1"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>1</v>
      </c>
      <c r="K263" s="157">
        <f ca="1"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>10</v>
      </c>
      <c r="L263" s="158">
        <f ca="1"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>6.1977077363896838</v>
      </c>
      <c r="M263" s="158">
        <f ca="1"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>5.4538577912254151</v>
      </c>
      <c r="N263" s="159">
        <f ca="1"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>-64.069076884436967</v>
      </c>
      <c r="O263" s="158">
        <f ca="1"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>4.9127803911904815</v>
      </c>
      <c r="P263" s="158">
        <f ca="1"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>4.3746530728996396</v>
      </c>
      <c r="Q263" s="159">
        <f ca="1"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>-56.718291675761698</v>
      </c>
      <c r="R263" s="159">
        <f ca="1"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>2.7276930189551551</v>
      </c>
      <c r="S263" s="142">
        <f ca="1"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>7.5714285714285792</v>
      </c>
    </row>
    <row r="264" spans="2:19" ht="14.1" customHeight="1" x14ac:dyDescent="0.2">
      <c r="B264" s="138" t="str">
        <f>IF((IF($X$1=1,'X1'!B223,(IF($X$1=2,'X2'!B223,(IF($X$1=3,'X3'!B223,(IF($X$1=4,'X4'!B223,(IF($X$1=5,'X5'!B223,'X6'!B223))))))))))="","",(IF($X$1=1,'X1'!B223,(IF($X$1=2,'X2'!B223,(IF($X$1=3,'X3'!B223,(IF($X$1=4,'X4'!B223,(IF($X$1=5,'X5'!B223,'X6'!B223)))))))))))</f>
        <v>GWW UN Equity</v>
      </c>
      <c r="C264" s="138" t="str">
        <f ca="1"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>WW Grainger Inc</v>
      </c>
      <c r="D264" s="138" t="str">
        <f ca="1"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>Industrials</v>
      </c>
      <c r="E264" s="155">
        <f ca="1"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>280.01</v>
      </c>
      <c r="F264" s="155">
        <f ca="1"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>338.5</v>
      </c>
      <c r="G264" s="139">
        <f ca="1"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>20.888539695010898</v>
      </c>
      <c r="H264" s="156">
        <f ca="1"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>15718.029538149998</v>
      </c>
      <c r="I264" s="157">
        <f ca="1"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>1</v>
      </c>
      <c r="J264" s="157">
        <f ca="1"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>1</v>
      </c>
      <c r="K264" s="157">
        <f ca="1"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>21</v>
      </c>
      <c r="L264" s="158">
        <f ca="1"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>15.572548801512706</v>
      </c>
      <c r="M264" s="158">
        <f ca="1"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>14.055315731352273</v>
      </c>
      <c r="N264" s="159">
        <f ca="1"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>-9.7188706696825342</v>
      </c>
      <c r="O264" s="158">
        <f ca="1"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>9.9177620053058604</v>
      </c>
      <c r="P264" s="158">
        <f ca="1"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>9.2682955481727571</v>
      </c>
      <c r="Q264" s="159">
        <f ca="1"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>-12.624288455352307</v>
      </c>
      <c r="R264" s="159">
        <f ca="1"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>2.1381379236455844</v>
      </c>
      <c r="S264" s="142">
        <f ca="1"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>22.551020408163275</v>
      </c>
    </row>
    <row r="265" spans="2:19" ht="14.1" customHeight="1" x14ac:dyDescent="0.2">
      <c r="B265" s="138" t="str">
        <f>IF((IF($X$1=1,'X1'!B224,(IF($X$1=2,'X2'!B224,(IF($X$1=3,'X3'!B224,(IF($X$1=4,'X4'!B224,(IF($X$1=5,'X5'!B224,'X6'!B224))))))))))="","",(IF($X$1=1,'X1'!B224,(IF($X$1=2,'X2'!B224,(IF($X$1=3,'X3'!B224,(IF($X$1=4,'X4'!B224,(IF($X$1=5,'X5'!B224,'X6'!B224)))))))))))</f>
        <v>HAL UN Equity</v>
      </c>
      <c r="C265" s="138" t="str">
        <f ca="1"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>Halliburton Co</v>
      </c>
      <c r="D265" s="138" t="str">
        <f ca="1"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>Energy</v>
      </c>
      <c r="E265" s="155">
        <f ca="1"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>40.08</v>
      </c>
      <c r="F265" s="155">
        <f ca="1"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>51</v>
      </c>
      <c r="G265" s="139">
        <f ca="1"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>27.245508982035926</v>
      </c>
      <c r="H265" s="156">
        <f ca="1"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>35266.216088879999</v>
      </c>
      <c r="I265" s="157">
        <f ca="1"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>29</v>
      </c>
      <c r="J265" s="157">
        <f ca="1"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>0</v>
      </c>
      <c r="K265" s="157">
        <f ca="1"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>34</v>
      </c>
      <c r="L265" s="158">
        <f ca="1"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>16.339176518548715</v>
      </c>
      <c r="M265" s="158">
        <f ca="1"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>11.960608773500446</v>
      </c>
      <c r="N265" s="159">
        <f ca="1"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>-5.2743820408711173</v>
      </c>
      <c r="O265" s="158">
        <f ca="1"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>8.8134604919117567</v>
      </c>
      <c r="P265" s="158">
        <f ca="1"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>7.2660960894856235</v>
      </c>
      <c r="Q265" s="159">
        <f ca="1"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>-22.353210206148589</v>
      </c>
      <c r="R265" s="159">
        <f ca="1"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>1.8587824351297406</v>
      </c>
      <c r="S265" s="142">
        <f ca="1"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>16.904761904761909</v>
      </c>
    </row>
    <row r="266" spans="2:19" ht="14.1" customHeight="1" x14ac:dyDescent="0.2">
      <c r="B266" s="138" t="str">
        <f>IF((IF($X$1=1,'X1'!B225,(IF($X$1=2,'X2'!B225,(IF($X$1=3,'X3'!B225,(IF($X$1=4,'X4'!B225,(IF($X$1=5,'X5'!B225,'X6'!B225))))))))))="","",(IF($X$1=1,'X1'!B225,(IF($X$1=2,'X2'!B225,(IF($X$1=3,'X3'!B225,(IF($X$1=4,'X4'!B225,(IF($X$1=5,'X5'!B225,'X6'!B225)))))))))))</f>
        <v>HAS UW Equity</v>
      </c>
      <c r="C266" s="138" t="str">
        <f ca="1"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>Hasbro Inc</v>
      </c>
      <c r="D266" s="138" t="str">
        <f ca="1"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>Consumer Discretionary</v>
      </c>
      <c r="E266" s="155">
        <f ca="1"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>101.91</v>
      </c>
      <c r="F266" s="155">
        <f ca="1"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>114</v>
      </c>
      <c r="G266" s="139">
        <f ca="1"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>11.863408890197235</v>
      </c>
      <c r="H266" s="156">
        <f ca="1"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>12936.350840339999</v>
      </c>
      <c r="I266" s="157">
        <f ca="1"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>10</v>
      </c>
      <c r="J266" s="157">
        <f ca="1"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>1</v>
      </c>
      <c r="K266" s="157">
        <f ca="1"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>16</v>
      </c>
      <c r="L266" s="158">
        <f ca="1"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>19.062850729517397</v>
      </c>
      <c r="M266" s="158">
        <f ca="1"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>17.610160705028512</v>
      </c>
      <c r="N266" s="159">
        <f ca="1"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>10.515992857182033</v>
      </c>
      <c r="O266" s="158">
        <f ca="1"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>12.64950782076969</v>
      </c>
      <c r="P266" s="158">
        <f ca="1"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>12.130141604855023</v>
      </c>
      <c r="Q266" s="159">
        <f ca="1"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>11.442455055690925</v>
      </c>
      <c r="R266" s="159">
        <f ca="1"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>2.6906093612010595</v>
      </c>
      <c r="S266" s="142">
        <f ca="1"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>7.3684210526315965</v>
      </c>
    </row>
    <row r="267" spans="2:19" ht="14.1" customHeight="1" x14ac:dyDescent="0.2">
      <c r="B267" s="138" t="str">
        <f>IF((IF($X$1=1,'X1'!B226,(IF($X$1=2,'X2'!B226,(IF($X$1=3,'X3'!B226,(IF($X$1=4,'X4'!B226,(IF($X$1=5,'X5'!B226,'X6'!B226))))))))))="","",(IF($X$1=1,'X1'!B226,(IF($X$1=2,'X2'!B226,(IF($X$1=3,'X3'!B226,(IF($X$1=4,'X4'!B226,(IF($X$1=5,'X5'!B226,'X6'!B226)))))))))))</f>
        <v>HBAN UW Equity</v>
      </c>
      <c r="C267" s="138" t="str">
        <f ca="1"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>Huntington Bancshares Inc/OH</v>
      </c>
      <c r="D267" s="138" t="str">
        <f ca="1"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>Financials</v>
      </c>
      <c r="E267" s="155">
        <f ca="1"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>14.28</v>
      </c>
      <c r="F267" s="155">
        <f ca="1"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>17</v>
      </c>
      <c r="G267" s="139">
        <f ca="1"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>19.047619047619047</v>
      </c>
      <c r="H267" s="156">
        <f ca="1"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>15768.355890840001</v>
      </c>
      <c r="I267" s="157">
        <f ca="1"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>13</v>
      </c>
      <c r="J267" s="157">
        <f ca="1"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>0</v>
      </c>
      <c r="K267" s="157">
        <f ca="1"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>25</v>
      </c>
      <c r="L267" s="158">
        <f ca="1"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>10.295602018745493</v>
      </c>
      <c r="M267" s="158">
        <f ca="1"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>9.3272370999346812</v>
      </c>
      <c r="N267" s="159">
        <f ca="1"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>-40.311724866930668</v>
      </c>
      <c r="O267" s="158" t="str">
        <f ca="1"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>NA</v>
      </c>
      <c r="P267" s="158" t="str">
        <f ca="1"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>NA</v>
      </c>
      <c r="Q267" s="159" t="str">
        <f ca="1"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 xml:space="preserve"> </v>
      </c>
      <c r="R267" s="159">
        <f ca="1"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>4.1456582633053216</v>
      </c>
      <c r="S267" s="142">
        <f ca="1"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>26.8</v>
      </c>
    </row>
    <row r="268" spans="2:19" ht="14.1" customHeight="1" x14ac:dyDescent="0.2">
      <c r="B268" s="138" t="str">
        <f>IF((IF($X$1=1,'X1'!B227,(IF($X$1=2,'X2'!B227,(IF($X$1=3,'X3'!B227,(IF($X$1=4,'X4'!B227,(IF($X$1=5,'X5'!B227,'X6'!B227))))))))))="","",(IF($X$1=1,'X1'!B227,(IF($X$1=2,'X2'!B227,(IF($X$1=3,'X3'!B227,(IF($X$1=4,'X4'!B227,(IF($X$1=5,'X5'!B227,'X6'!B227)))))))))))</f>
        <v>HBI UN Equity</v>
      </c>
      <c r="C268" s="138" t="str">
        <f ca="1"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>Hanesbrands Inc</v>
      </c>
      <c r="D268" s="138" t="str">
        <f ca="1"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>Consumer Discretionary</v>
      </c>
      <c r="E268" s="155">
        <f ca="1"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>17.059999999999999</v>
      </c>
      <c r="F268" s="155">
        <f ca="1"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>20</v>
      </c>
      <c r="G268" s="139">
        <f ca="1"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>17.233294255568588</v>
      </c>
      <c r="H268" s="156">
        <f ca="1"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>6150.2542138599993</v>
      </c>
      <c r="I268" s="157">
        <f ca="1"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>8</v>
      </c>
      <c r="J268" s="157">
        <f ca="1"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>0</v>
      </c>
      <c r="K268" s="157">
        <f ca="1"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>17</v>
      </c>
      <c r="L268" s="158">
        <f ca="1"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>9.0360169491525415</v>
      </c>
      <c r="M268" s="158">
        <f ca="1"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>8.8119834710743792</v>
      </c>
      <c r="N268" s="159">
        <f ca="1"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>-47.61411088092806</v>
      </c>
      <c r="O268" s="158">
        <f ca="1"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>9.1708870498769848</v>
      </c>
      <c r="P268" s="158">
        <f ca="1"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>9.2112095264710554</v>
      </c>
      <c r="Q268" s="159">
        <f ca="1"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>-19.204274003559906</v>
      </c>
      <c r="R268" s="159">
        <f ca="1"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>3.7162954279015241</v>
      </c>
      <c r="S268" s="142">
        <f ca="1"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>-8.1666666666666554</v>
      </c>
    </row>
    <row r="269" spans="2:19" ht="14.1" customHeight="1" x14ac:dyDescent="0.2">
      <c r="B269" s="138" t="str">
        <f>IF((IF($X$1=1,'X1'!B228,(IF($X$1=2,'X2'!B228,(IF($X$1=3,'X3'!B228,(IF($X$1=4,'X4'!B228,(IF($X$1=5,'X5'!B228,'X6'!B228))))))))))="","",(IF($X$1=1,'X1'!B228,(IF($X$1=2,'X2'!B228,(IF($X$1=3,'X3'!B228,(IF($X$1=4,'X4'!B228,(IF($X$1=5,'X5'!B228,'X6'!B228)))))))))))</f>
        <v>HCA UN Equity</v>
      </c>
      <c r="C269" s="138" t="str">
        <f ca="1"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>HCA Healthcare Inc</v>
      </c>
      <c r="D269" s="138" t="str">
        <f ca="1"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>Health Care</v>
      </c>
      <c r="E269" s="155">
        <f ca="1"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>135.5</v>
      </c>
      <c r="F269" s="155">
        <f ca="1"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>150</v>
      </c>
      <c r="G269" s="139">
        <f ca="1"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>10.701107011070121</v>
      </c>
      <c r="H269" s="156">
        <f ca="1"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>46889.233</v>
      </c>
      <c r="I269" s="157">
        <f ca="1"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>17</v>
      </c>
      <c r="J269" s="157">
        <f ca="1"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>2</v>
      </c>
      <c r="K269" s="157">
        <f ca="1"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>26</v>
      </c>
      <c r="L269" s="158">
        <f ca="1"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>13.501394978078917</v>
      </c>
      <c r="M269" s="158">
        <f ca="1"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>12.05087157595162</v>
      </c>
      <c r="N269" s="159">
        <f ca="1"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>-21.726288888737578</v>
      </c>
      <c r="O269" s="158">
        <f ca="1"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>8.725957380401443</v>
      </c>
      <c r="P269" s="158">
        <f ca="1"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>8.3118992876721656</v>
      </c>
      <c r="Q269" s="159">
        <f ca="1"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>-23.124114632620408</v>
      </c>
      <c r="R269" s="159">
        <f ca="1"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>1.0479704797047971</v>
      </c>
      <c r="S269" s="142">
        <f ca="1"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>56.528925619834723</v>
      </c>
    </row>
    <row r="270" spans="2:19" ht="14.1" customHeight="1" x14ac:dyDescent="0.2">
      <c r="B270" s="138" t="str">
        <f>IF((IF($X$1=1,'X1'!B229,(IF($X$1=2,'X2'!B229,(IF($X$1=3,'X3'!B229,(IF($X$1=4,'X4'!B229,(IF($X$1=5,'X5'!B229,'X6'!B229))))))))))="","",(IF($X$1=1,'X1'!B229,(IF($X$1=2,'X2'!B229,(IF($X$1=3,'X3'!B229,(IF($X$1=4,'X4'!B229,(IF($X$1=5,'X5'!B229,'X6'!B229)))))))))))</f>
        <v>HCN UN Equity</v>
      </c>
      <c r="C270" s="138" t="str">
        <f ca="1"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>Welltower Inc</v>
      </c>
      <c r="D270" s="138" t="str">
        <f ca="1"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>Real Estate</v>
      </c>
      <c r="E270" s="155" t="str">
        <f ca="1"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>#N/A N/A</v>
      </c>
      <c r="F270" s="155">
        <f ca="1"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>65</v>
      </c>
      <c r="G270" s="139" t="str">
        <f ca="1"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 xml:space="preserve"> </v>
      </c>
      <c r="H270" s="156" t="str">
        <f ca="1"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>#N/A N/A</v>
      </c>
      <c r="I270" s="157">
        <f ca="1"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>9</v>
      </c>
      <c r="J270" s="157">
        <f ca="1"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>1</v>
      </c>
      <c r="K270" s="157">
        <f ca="1"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>23</v>
      </c>
      <c r="L270" s="158" t="str">
        <f ca="1"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>NA</v>
      </c>
      <c r="M270" s="158" t="str">
        <f ca="1"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>NA</v>
      </c>
      <c r="N270" s="159" t="str">
        <f ca="1"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 xml:space="preserve"> </v>
      </c>
      <c r="O270" s="158" t="str">
        <f ca="1"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>NA</v>
      </c>
      <c r="P270" s="158" t="str">
        <f ca="1"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>NA</v>
      </c>
      <c r="Q270" s="159" t="str">
        <f ca="1"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 xml:space="preserve"> </v>
      </c>
      <c r="R270" s="159" t="str">
        <f ca="1"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 xml:space="preserve"> </v>
      </c>
      <c r="S270" s="142">
        <f ca="1"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>120.67517429771273</v>
      </c>
    </row>
    <row r="271" spans="2:19" ht="14.1" customHeight="1" x14ac:dyDescent="0.2">
      <c r="B271" s="138" t="str">
        <f>IF((IF($X$1=1,'X1'!B230,(IF($X$1=2,'X2'!B230,(IF($X$1=3,'X3'!B230,(IF($X$1=4,'X4'!B230,(IF($X$1=5,'X5'!B230,'X6'!B230))))))))))="","",(IF($X$1=1,'X1'!B230,(IF($X$1=2,'X2'!B230,(IF($X$1=3,'X3'!B230,(IF($X$1=4,'X4'!B230,(IF($X$1=5,'X5'!B230,'X6'!B230)))))))))))</f>
        <v>HCP UN Equity</v>
      </c>
      <c r="C271" s="138" t="str">
        <f ca="1"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>HCP Inc</v>
      </c>
      <c r="D271" s="138" t="str">
        <f ca="1"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>Real Estate</v>
      </c>
      <c r="E271" s="155">
        <f ca="1"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>25.68</v>
      </c>
      <c r="F271" s="155">
        <f ca="1"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>27</v>
      </c>
      <c r="G271" s="139">
        <f ca="1"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>5.1401869158878455</v>
      </c>
      <c r="H271" s="156">
        <f ca="1"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>12065.300371919999</v>
      </c>
      <c r="I271" s="157">
        <f ca="1"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>4</v>
      </c>
      <c r="J271" s="157">
        <f ca="1"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>0</v>
      </c>
      <c r="K271" s="157">
        <f ca="1"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>21</v>
      </c>
      <c r="L271" s="158" t="str">
        <f ca="1"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>NA</v>
      </c>
      <c r="M271" s="158" t="str">
        <f ca="1"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>NA</v>
      </c>
      <c r="N271" s="159" t="str">
        <f ca="1"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 xml:space="preserve"> </v>
      </c>
      <c r="O271" s="158">
        <f ca="1"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>18.519343337765992</v>
      </c>
      <c r="P271" s="158">
        <f ca="1"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>17.582489262705796</v>
      </c>
      <c r="Q271" s="159">
        <f ca="1"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>63.155841066891114</v>
      </c>
      <c r="R271" s="159">
        <f ca="1"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>5.8060747663551409</v>
      </c>
      <c r="S271" s="142">
        <f ca="1"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>-18.682659077048168</v>
      </c>
    </row>
    <row r="272" spans="2:19" ht="14.1" customHeight="1" x14ac:dyDescent="0.2">
      <c r="B272" s="138" t="str">
        <f>IF((IF($X$1=1,'X1'!B231,(IF($X$1=2,'X2'!B231,(IF($X$1=3,'X3'!B231,(IF($X$1=4,'X4'!B231,(IF($X$1=5,'X5'!B231,'X6'!B231))))))))))="","",(IF($X$1=1,'X1'!B231,(IF($X$1=2,'X2'!B231,(IF($X$1=3,'X3'!B231,(IF($X$1=4,'X4'!B231,(IF($X$1=5,'X5'!B231,'X6'!B231)))))))))))</f>
        <v>HD UN Equity</v>
      </c>
      <c r="C272" s="138" t="str">
        <f ca="1"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>Home Depot Inc/The</v>
      </c>
      <c r="D272" s="138" t="str">
        <f ca="1"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>Consumer Discretionary</v>
      </c>
      <c r="E272" s="155">
        <f ca="1"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>193.58</v>
      </c>
      <c r="F272" s="155">
        <f ca="1"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>220</v>
      </c>
      <c r="G272" s="139">
        <f ca="1"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>13.648104142989981</v>
      </c>
      <c r="H272" s="156">
        <f ca="1"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>221482.26985230003</v>
      </c>
      <c r="I272" s="157">
        <f ca="1"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>26</v>
      </c>
      <c r="J272" s="157">
        <f ca="1"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>0</v>
      </c>
      <c r="K272" s="157">
        <f ca="1"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>36</v>
      </c>
      <c r="L272" s="158">
        <f ca="1"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>20.17088673543816</v>
      </c>
      <c r="M272" s="158">
        <f ca="1"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>18.828907693804105</v>
      </c>
      <c r="N272" s="159">
        <f ca="1"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>16.939780204277287</v>
      </c>
      <c r="O272" s="158">
        <f ca="1"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>13.661343037183231</v>
      </c>
      <c r="P272" s="158">
        <f ca="1"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>12.929333827021754</v>
      </c>
      <c r="Q272" s="159">
        <f ca="1"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>20.356746601784479</v>
      </c>
      <c r="R272" s="159">
        <f ca="1"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>2.1081723318524639</v>
      </c>
      <c r="S272" s="142">
        <f ca="1"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>23.093741577975006</v>
      </c>
    </row>
    <row r="273" spans="2:19" ht="14.1" customHeight="1" x14ac:dyDescent="0.2">
      <c r="B273" s="138" t="str">
        <f>IF((IF($X$1=1,'X1'!B232,(IF($X$1=2,'X2'!B232,(IF($X$1=3,'X3'!B232,(IF($X$1=4,'X4'!B232,(IF($X$1=5,'X5'!B232,'X6'!B232))))))))))="","",(IF($X$1=1,'X1'!B232,(IF($X$1=2,'X2'!B232,(IF($X$1=3,'X3'!B232,(IF($X$1=4,'X4'!B232,(IF($X$1=5,'X5'!B232,'X6'!B232)))))))))))</f>
        <v>HES UN Equity</v>
      </c>
      <c r="C273" s="138" t="str">
        <f ca="1"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>Hess Corp</v>
      </c>
      <c r="D273" s="138" t="str">
        <f ca="1"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>Energy</v>
      </c>
      <c r="E273" s="155">
        <f ca="1"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>65.8</v>
      </c>
      <c r="F273" s="155">
        <f ca="1"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>74</v>
      </c>
      <c r="G273" s="139">
        <f ca="1"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>12.462006079027365</v>
      </c>
      <c r="H273" s="156">
        <f ca="1"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>19719.483494199998</v>
      </c>
      <c r="I273" s="157">
        <f ca="1"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>9</v>
      </c>
      <c r="J273" s="157">
        <f ca="1"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>3</v>
      </c>
      <c r="K273" s="157">
        <f ca="1"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>24</v>
      </c>
      <c r="L273" s="158" t="str">
        <f ca="1"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>NA</v>
      </c>
      <c r="M273" s="158">
        <f ca="1"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>27.134020618556697</v>
      </c>
      <c r="N273" s="159" t="str">
        <f ca="1"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 xml:space="preserve"> </v>
      </c>
      <c r="O273" s="158">
        <f ca="1"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>8.3063346087121683</v>
      </c>
      <c r="P273" s="158">
        <f ca="1"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>7.0011451095622483</v>
      </c>
      <c r="Q273" s="159">
        <f ca="1"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>-26.821000909693037</v>
      </c>
      <c r="R273" s="159">
        <f ca="1"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>1.5182370820668694</v>
      </c>
      <c r="S273" s="142">
        <f ca="1"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>99.813084112149525</v>
      </c>
    </row>
    <row r="274" spans="2:19" ht="14.1" customHeight="1" x14ac:dyDescent="0.2">
      <c r="B274" s="138" t="str">
        <f>IF((IF($X$1=1,'X1'!B233,(IF($X$1=2,'X2'!B233,(IF($X$1=3,'X3'!B233,(IF($X$1=4,'X4'!B233,(IF($X$1=5,'X5'!B233,'X6'!B233))))))))))="","",(IF($X$1=1,'X1'!B233,(IF($X$1=2,'X2'!B233,(IF($X$1=3,'X3'!B233,(IF($X$1=4,'X4'!B233,(IF($X$1=5,'X5'!B233,'X6'!B233)))))))))))</f>
        <v>HIG UN Equity</v>
      </c>
      <c r="C274" s="138" t="str">
        <f ca="1"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>Hartford Financial Services Gr</v>
      </c>
      <c r="D274" s="138" t="str">
        <f ca="1"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>Financials</v>
      </c>
      <c r="E274" s="155">
        <f ca="1"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>46.61</v>
      </c>
      <c r="F274" s="155">
        <f ca="1"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>59.5</v>
      </c>
      <c r="G274" s="139">
        <f ca="1"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>27.655009654580564</v>
      </c>
      <c r="H274" s="156">
        <f ca="1"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>16705.915089980001</v>
      </c>
      <c r="I274" s="157">
        <f ca="1"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>10</v>
      </c>
      <c r="J274" s="157">
        <f ca="1"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>0</v>
      </c>
      <c r="K274" s="157">
        <f ca="1"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>19</v>
      </c>
      <c r="L274" s="158">
        <f ca="1"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>9.3463003809905754</v>
      </c>
      <c r="M274" s="158">
        <f ca="1"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>8.6571322436849911</v>
      </c>
      <c r="N274" s="159">
        <f ca="1"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>-45.815257077618533</v>
      </c>
      <c r="O274" s="158" t="str">
        <f ca="1"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>NA</v>
      </c>
      <c r="P274" s="158" t="str">
        <f ca="1"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>NA</v>
      </c>
      <c r="Q274" s="159" t="str">
        <f ca="1"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 xml:space="preserve"> </v>
      </c>
      <c r="R274" s="159">
        <f ca="1"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>2.6603733104484015</v>
      </c>
      <c r="S274" s="142">
        <f ca="1"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>74.833333333333329</v>
      </c>
    </row>
    <row r="275" spans="2:19" ht="14.1" customHeight="1" x14ac:dyDescent="0.2">
      <c r="B275" s="138" t="str">
        <f>IF((IF($X$1=1,'X1'!B234,(IF($X$1=2,'X2'!B234,(IF($X$1=3,'X3'!B234,(IF($X$1=4,'X4'!B234,(IF($X$1=5,'X5'!B234,'X6'!B234))))))))))="","",(IF($X$1=1,'X1'!B234,(IF($X$1=2,'X2'!B234,(IF($X$1=3,'X3'!B234,(IF($X$1=4,'X4'!B234,(IF($X$1=5,'X5'!B234,'X6'!B234)))))))))))</f>
        <v>HLT UN Equity</v>
      </c>
      <c r="C275" s="138" t="str">
        <f ca="1"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>Hilton Worldwide Holdings Inc</v>
      </c>
      <c r="D275" s="138" t="str">
        <f ca="1"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>Consumer Discretionary</v>
      </c>
      <c r="E275" s="155">
        <f ca="1"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>74.63</v>
      </c>
      <c r="F275" s="155">
        <f ca="1"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>93</v>
      </c>
      <c r="G275" s="139">
        <f ca="1"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>24.614766179820457</v>
      </c>
      <c r="H275" s="156">
        <f ca="1"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>22253.628941519997</v>
      </c>
      <c r="I275" s="157">
        <f ca="1"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>16</v>
      </c>
      <c r="J275" s="157">
        <f ca="1"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>0</v>
      </c>
      <c r="K275" s="157">
        <f ca="1"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>25</v>
      </c>
      <c r="L275" s="158">
        <f ca="1"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>23.321874999999999</v>
      </c>
      <c r="M275" s="158">
        <f ca="1"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>20.051047823750672</v>
      </c>
      <c r="N275" s="159">
        <f ca="1"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>35.207488506696372</v>
      </c>
      <c r="O275" s="158">
        <f ca="1"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>13.035473434703359</v>
      </c>
      <c r="P275" s="158">
        <f ca="1"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>12.229179193161681</v>
      </c>
      <c r="Q275" s="159">
        <f ca="1"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>14.842820998247252</v>
      </c>
      <c r="R275" s="159">
        <f ca="1"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>0.91786144981910767</v>
      </c>
      <c r="S275" s="142">
        <f ca="1"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>35.357142857142847</v>
      </c>
    </row>
    <row r="276" spans="2:19" ht="14.1" customHeight="1" x14ac:dyDescent="0.2">
      <c r="B276" s="138" t="str">
        <f>IF((IF($X$1=1,'X1'!B235,(IF($X$1=2,'X2'!B235,(IF($X$1=3,'X3'!B235,(IF($X$1=4,'X4'!B235,(IF($X$1=5,'X5'!B235,'X6'!B235))))))))))="","",(IF($X$1=1,'X1'!B235,(IF($X$1=2,'X2'!B235,(IF($X$1=3,'X3'!B235,(IF($X$1=4,'X4'!B235,(IF($X$1=5,'X5'!B235,'X6'!B235)))))))))))</f>
        <v>HOG UN Equity</v>
      </c>
      <c r="C276" s="138" t="str">
        <f ca="1"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>Harley-Davidson Inc</v>
      </c>
      <c r="D276" s="138" t="str">
        <f ca="1"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>Consumer Discretionary</v>
      </c>
      <c r="E276" s="155">
        <f ca="1"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>41.22</v>
      </c>
      <c r="F276" s="155">
        <f ca="1"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>47</v>
      </c>
      <c r="G276" s="139">
        <f ca="1"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>14.022319262493932</v>
      </c>
      <c r="H276" s="156">
        <f ca="1"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>6865.3757892599997</v>
      </c>
      <c r="I276" s="157">
        <f ca="1"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>6</v>
      </c>
      <c r="J276" s="157">
        <f ca="1"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>1</v>
      </c>
      <c r="K276" s="157">
        <f ca="1"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>23</v>
      </c>
      <c r="L276" s="158">
        <f ca="1"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>11.036144578313253</v>
      </c>
      <c r="M276" s="158">
        <f ca="1"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>10.33341689646528</v>
      </c>
      <c r="N276" s="159">
        <f ca="1"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>-36.018463728558324</v>
      </c>
      <c r="O276" s="158">
        <f ca="1"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>12.464521300852034</v>
      </c>
      <c r="P276" s="158">
        <f ca="1"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>12.166464100874952</v>
      </c>
      <c r="Q276" s="159">
        <f ca="1"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>9.812719557367199</v>
      </c>
      <c r="R276" s="159">
        <f ca="1"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>3.6923823386705483</v>
      </c>
      <c r="S276" s="142">
        <f ca="1"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>30.876950642122857</v>
      </c>
    </row>
    <row r="277" spans="2:19" ht="14.1" customHeight="1" x14ac:dyDescent="0.2">
      <c r="B277" s="138" t="str">
        <f>IF((IF($X$1=1,'X1'!B236,(IF($X$1=2,'X2'!B236,(IF($X$1=3,'X3'!B236,(IF($X$1=4,'X4'!B236,(IF($X$1=5,'X5'!B236,'X6'!B236))))))))))="","",(IF($X$1=1,'X1'!B236,(IF($X$1=2,'X2'!B236,(IF($X$1=3,'X3'!B236,(IF($X$1=4,'X4'!B236,(IF($X$1=5,'X5'!B236,'X6'!B236)))))))))))</f>
        <v>HOLX UW Equity</v>
      </c>
      <c r="C277" s="138" t="str">
        <f ca="1"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>Hologic Inc</v>
      </c>
      <c r="D277" s="138" t="str">
        <f ca="1"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>Health Care</v>
      </c>
      <c r="E277" s="155">
        <f ca="1"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>41.27</v>
      </c>
      <c r="F277" s="155">
        <f ca="1"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>45</v>
      </c>
      <c r="G277" s="139">
        <f ca="1"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>9.0380421613762927</v>
      </c>
      <c r="H277" s="156">
        <f ca="1"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>11230.506635360001</v>
      </c>
      <c r="I277" s="157">
        <f ca="1"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>11</v>
      </c>
      <c r="J277" s="157">
        <f ca="1"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>0</v>
      </c>
      <c r="K277" s="157">
        <f ca="1"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>21</v>
      </c>
      <c r="L277" s="158">
        <f ca="1"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>17.152950955943474</v>
      </c>
      <c r="M277" s="158">
        <f ca="1"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>15.686050931204864</v>
      </c>
      <c r="N277" s="159">
        <f ca="1"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>-0.55656248772218975</v>
      </c>
      <c r="O277" s="158">
        <f ca="1"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>12.235821477808621</v>
      </c>
      <c r="P277" s="158">
        <f ca="1"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>11.491252811890895</v>
      </c>
      <c r="Q277" s="159">
        <f ca="1"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>7.7978688523530293</v>
      </c>
      <c r="R277" s="159">
        <f ca="1"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>0</v>
      </c>
      <c r="S277" s="142">
        <f ca="1"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>16.999999999999993</v>
      </c>
    </row>
    <row r="278" spans="2:19" ht="14.1" customHeight="1" x14ac:dyDescent="0.2">
      <c r="B278" s="138" t="str">
        <f>IF((IF($X$1=1,'X1'!B237,(IF($X$1=2,'X2'!B237,(IF($X$1=3,'X3'!B237,(IF($X$1=4,'X4'!B237,(IF($X$1=5,'X5'!B237,'X6'!B237))))))))))="","",(IF($X$1=1,'X1'!B237,(IF($X$1=2,'X2'!B237,(IF($X$1=3,'X3'!B237,(IF($X$1=4,'X4'!B237,(IF($X$1=5,'X5'!B237,'X6'!B237)))))))))))</f>
        <v>HON UN Equity</v>
      </c>
      <c r="C278" s="138" t="str">
        <f ca="1"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>Honeywell International Inc</v>
      </c>
      <c r="D278" s="138" t="str">
        <f ca="1"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>Industrials</v>
      </c>
      <c r="E278" s="155">
        <f ca="1"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>159.56</v>
      </c>
      <c r="F278" s="155">
        <f ca="1"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>176.51547241210937</v>
      </c>
      <c r="G278" s="139">
        <f ca="1"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>10.626392837872501</v>
      </c>
      <c r="H278" s="156">
        <f ca="1"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>118490.93568812001</v>
      </c>
      <c r="I278" s="157">
        <f ca="1"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>19</v>
      </c>
      <c r="J278" s="157">
        <f ca="1"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>0</v>
      </c>
      <c r="K278" s="157">
        <f ca="1"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>27</v>
      </c>
      <c r="L278" s="158">
        <f ca="1"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>18.386725051855265</v>
      </c>
      <c r="M278" s="158">
        <f ca="1"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>16.992545260915868</v>
      </c>
      <c r="N278" s="159">
        <f ca="1"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>6.5961856036235167</v>
      </c>
      <c r="O278" s="158">
        <f ca="1"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>12.85467177805778</v>
      </c>
      <c r="P278" s="158">
        <f ca="1"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>12.024141697815057</v>
      </c>
      <c r="Q278" s="159">
        <f ca="1"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>13.249954241673834</v>
      </c>
      <c r="R278" s="159">
        <f ca="1"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>2.0788418149912262</v>
      </c>
      <c r="S278" s="142">
        <f ca="1"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>13.885714285714293</v>
      </c>
    </row>
    <row r="279" spans="2:19" ht="14.1" customHeight="1" x14ac:dyDescent="0.2">
      <c r="B279" s="138" t="str">
        <f>IF((IF($X$1=1,'X1'!B238,(IF($X$1=2,'X2'!B238,(IF($X$1=3,'X3'!B238,(IF($X$1=4,'X4'!B238,(IF($X$1=5,'X5'!B238,'X6'!B238))))))))))="","",(IF($X$1=1,'X1'!B238,(IF($X$1=2,'X2'!B238,(IF($X$1=3,'X3'!B238,(IF($X$1=4,'X4'!B238,(IF($X$1=5,'X5'!B238,'X6'!B238)))))))))))</f>
        <v>HP UN Equity</v>
      </c>
      <c r="C279" s="138" t="str">
        <f ca="1"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>Helmerich &amp; Payne Inc</v>
      </c>
      <c r="D279" s="138" t="str">
        <f ca="1"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>Energy</v>
      </c>
      <c r="E279" s="155">
        <f ca="1"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>69.19</v>
      </c>
      <c r="F279" s="155">
        <f ca="1"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>70</v>
      </c>
      <c r="G279" s="139">
        <f ca="1"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>1.1706894059835271</v>
      </c>
      <c r="H279" s="156">
        <f ca="1"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>7537.8183392599994</v>
      </c>
      <c r="I279" s="157">
        <f ca="1"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>10</v>
      </c>
      <c r="J279" s="157">
        <f ca="1"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>8</v>
      </c>
      <c r="K279" s="157">
        <f ca="1"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>27</v>
      </c>
      <c r="L279" s="158" t="str">
        <f ca="1"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>NA</v>
      </c>
      <c r="M279" s="158">
        <f ca="1"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>27.048475371383891</v>
      </c>
      <c r="N279" s="159" t="str">
        <f ca="1"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 xml:space="preserve"> </v>
      </c>
      <c r="O279" s="158">
        <f ca="1"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>9.7546520193040394</v>
      </c>
      <c r="P279" s="158">
        <f ca="1"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>7.728630034020485</v>
      </c>
      <c r="Q279" s="159">
        <f ca="1"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>-14.061291186343638</v>
      </c>
      <c r="R279" s="159">
        <f ca="1"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>4.0844052608758492</v>
      </c>
      <c r="S279" s="142">
        <f ca="1"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>238.52653937616881</v>
      </c>
    </row>
    <row r="280" spans="2:19" ht="14.1" customHeight="1" x14ac:dyDescent="0.2">
      <c r="B280" s="138" t="str">
        <f>IF((IF($X$1=1,'X1'!B239,(IF($X$1=2,'X2'!B239,(IF($X$1=3,'X3'!B239,(IF($X$1=4,'X4'!B239,(IF($X$1=5,'X5'!B239,'X6'!B239))))))))))="","",(IF($X$1=1,'X1'!B239,(IF($X$1=2,'X2'!B239,(IF($X$1=3,'X3'!B239,(IF($X$1=4,'X4'!B239,(IF($X$1=5,'X5'!B239,'X6'!B239)))))))))))</f>
        <v>HPE UN Equity</v>
      </c>
      <c r="C280" s="138" t="str">
        <f ca="1"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>Hewlett Packard Enterprise Co</v>
      </c>
      <c r="D280" s="138" t="str">
        <f ca="1"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>Information Technology</v>
      </c>
      <c r="E280" s="155">
        <f ca="1"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>15.51</v>
      </c>
      <c r="F280" s="155">
        <f ca="1"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>19</v>
      </c>
      <c r="G280" s="139">
        <f ca="1"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>22.501611863313986</v>
      </c>
      <c r="H280" s="156">
        <f ca="1"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>22825.26486933</v>
      </c>
      <c r="I280" s="157">
        <f ca="1"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>9</v>
      </c>
      <c r="J280" s="157">
        <f ca="1"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>1</v>
      </c>
      <c r="K280" s="157">
        <f ca="1"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>26</v>
      </c>
      <c r="L280" s="158">
        <f ca="1"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>9.828897338403042</v>
      </c>
      <c r="M280" s="158">
        <f ca="1"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>9.1558441558441555</v>
      </c>
      <c r="N280" s="159">
        <f ca="1"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>-43.017423602706565</v>
      </c>
      <c r="O280" s="158">
        <f ca="1"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>5.4780501408038615</v>
      </c>
      <c r="P280" s="158">
        <f ca="1"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>5.3309484829611176</v>
      </c>
      <c r="Q280" s="159">
        <f ca="1"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>-51.73825217080983</v>
      </c>
      <c r="R280" s="159">
        <f ca="1"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>3.0174081237911028</v>
      </c>
      <c r="S280" s="142">
        <f ca="1"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>37.741935483870961</v>
      </c>
    </row>
    <row r="281" spans="2:19" ht="14.1" customHeight="1" x14ac:dyDescent="0.2">
      <c r="B281" s="138" t="str">
        <f>IF((IF($X$1=1,'X1'!B240,(IF($X$1=2,'X2'!B240,(IF($X$1=3,'X3'!B240,(IF($X$1=4,'X4'!B240,(IF($X$1=5,'X5'!B240,'X6'!B240))))))))))="","",(IF($X$1=1,'X1'!B240,(IF($X$1=2,'X2'!B240,(IF($X$1=3,'X3'!B240,(IF($X$1=4,'X4'!B240,(IF($X$1=5,'X5'!B240,'X6'!B240)))))))))))</f>
        <v>HPQ UN Equity</v>
      </c>
      <c r="C281" s="138" t="str">
        <f ca="1"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>HP Inc</v>
      </c>
      <c r="D281" s="138" t="str">
        <f ca="1"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>Information Technology</v>
      </c>
      <c r="E281" s="155">
        <f ca="1"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>23.96</v>
      </c>
      <c r="F281" s="155">
        <f ca="1"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>29</v>
      </c>
      <c r="G281" s="139">
        <f ca="1"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>21.035058430717868</v>
      </c>
      <c r="H281" s="156">
        <f ca="1"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>37914.507851679999</v>
      </c>
      <c r="I281" s="157">
        <f ca="1"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>9</v>
      </c>
      <c r="J281" s="157">
        <f ca="1"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>0</v>
      </c>
      <c r="K281" s="157">
        <f ca="1"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>18</v>
      </c>
      <c r="L281" s="158">
        <f ca="1"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>11.051660516605166</v>
      </c>
      <c r="M281" s="158">
        <f ca="1"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>10.417391304347825</v>
      </c>
      <c r="N281" s="159">
        <f ca="1"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>-35.928510796031489</v>
      </c>
      <c r="O281" s="158">
        <f ca="1"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>8.0867864678064763</v>
      </c>
      <c r="P281" s="158">
        <f ca="1"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>7.8454263675321405</v>
      </c>
      <c r="Q281" s="159">
        <f ca="1"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>-28.755225084428904</v>
      </c>
      <c r="R281" s="159">
        <f ca="1"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>2.6502504173622703</v>
      </c>
      <c r="S281" s="142">
        <f ca="1"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>22.500000000000007</v>
      </c>
    </row>
    <row r="282" spans="2:19" ht="14.1" customHeight="1" x14ac:dyDescent="0.2">
      <c r="B282" s="138" t="str">
        <f>IF((IF($X$1=1,'X1'!B241,(IF($X$1=2,'X2'!B241,(IF($X$1=3,'X3'!B241,(IF($X$1=4,'X4'!B241,(IF($X$1=5,'X5'!B241,'X6'!B241))))))))))="","",(IF($X$1=1,'X1'!B241,(IF($X$1=2,'X2'!B241,(IF($X$1=3,'X3'!B241,(IF($X$1=4,'X4'!B241,(IF($X$1=5,'X5'!B241,'X6'!B241)))))))))))</f>
        <v>HRB UN Equity</v>
      </c>
      <c r="C282" s="138" t="str">
        <f ca="1"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>H&amp;R Block Inc</v>
      </c>
      <c r="D282" s="138" t="str">
        <f ca="1"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>Consumer Discretionary</v>
      </c>
      <c r="E282" s="155">
        <f ca="1"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>26.76</v>
      </c>
      <c r="F282" s="155">
        <f ca="1"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>26</v>
      </c>
      <c r="G282" s="139">
        <f ca="1"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>-2.840059790732441</v>
      </c>
      <c r="H282" s="156">
        <f ca="1"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>5499.7371432</v>
      </c>
      <c r="I282" s="157">
        <f ca="1"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>3</v>
      </c>
      <c r="J282" s="157">
        <f ca="1"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>1</v>
      </c>
      <c r="K282" s="157">
        <f ca="1"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>10</v>
      </c>
      <c r="L282" s="158">
        <f ca="1"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>13.758354755784062</v>
      </c>
      <c r="M282" s="158">
        <f ca="1"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>12.859202306583374</v>
      </c>
      <c r="N282" s="159">
        <f ca="1"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>-20.236576496798609</v>
      </c>
      <c r="O282" s="158">
        <f ca="1"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>7.679215060625399</v>
      </c>
      <c r="P282" s="158">
        <f ca="1"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>7.4036044283821045</v>
      </c>
      <c r="Q282" s="159">
        <f ca="1"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>-32.345938562797116</v>
      </c>
      <c r="R282" s="159">
        <f ca="1"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>3.7219730941704032</v>
      </c>
      <c r="S282" s="142">
        <f ca="1"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>-30.954629647902621</v>
      </c>
    </row>
    <row r="283" spans="2:19" ht="14.1" customHeight="1" x14ac:dyDescent="0.2">
      <c r="B283" s="138" t="str">
        <f>IF((IF($X$1=1,'X1'!B242,(IF($X$1=2,'X2'!B242,(IF($X$1=3,'X3'!B242,(IF($X$1=4,'X4'!B242,(IF($X$1=5,'X5'!B242,'X6'!B242))))))))))="","",(IF($X$1=1,'X1'!B242,(IF($X$1=2,'X2'!B242,(IF($X$1=3,'X3'!B242,(IF($X$1=4,'X4'!B242,(IF($X$1=5,'X5'!B242,'X6'!B242)))))))))))</f>
        <v>HRL UN Equity</v>
      </c>
      <c r="C283" s="138" t="str">
        <f ca="1"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>Hormel Foods Corp</v>
      </c>
      <c r="D283" s="138" t="str">
        <f ca="1"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>Consumer Staples</v>
      </c>
      <c r="E283" s="155">
        <f ca="1"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>41.3</v>
      </c>
      <c r="F283" s="155">
        <f ca="1"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>35.5</v>
      </c>
      <c r="G283" s="139">
        <f ca="1"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>-14.043583535108951</v>
      </c>
      <c r="H283" s="156">
        <f ca="1"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>22017.769435199996</v>
      </c>
      <c r="I283" s="157">
        <f ca="1"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>3</v>
      </c>
      <c r="J283" s="157">
        <f ca="1"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>2</v>
      </c>
      <c r="K283" s="157">
        <f ca="1"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>15</v>
      </c>
      <c r="L283" s="158">
        <f ca="1"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>22.519083969465647</v>
      </c>
      <c r="M283" s="158">
        <f ca="1"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>21.244855967078188</v>
      </c>
      <c r="N283" s="159">
        <f ca="1"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>30.553344745345612</v>
      </c>
      <c r="O283" s="158">
        <f ca="1"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>15.587677741555108</v>
      </c>
      <c r="P283" s="158">
        <f ca="1"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>14.811152940183986</v>
      </c>
      <c r="Q283" s="159">
        <f ca="1"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>37.327799685897119</v>
      </c>
      <c r="R283" s="159">
        <f ca="1"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>1.9588377723970947</v>
      </c>
      <c r="S283" s="142">
        <f ca="1"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>18.780487804878053</v>
      </c>
    </row>
    <row r="284" spans="2:19" ht="14.1" customHeight="1" x14ac:dyDescent="0.2">
      <c r="B284" s="138" t="str">
        <f>IF((IF($X$1=1,'X1'!B243,(IF($X$1=2,'X2'!B243,(IF($X$1=3,'X3'!B243,(IF($X$1=4,'X4'!B243,(IF($X$1=5,'X5'!B243,'X6'!B243))))))))))="","",(IF($X$1=1,'X1'!B243,(IF($X$1=2,'X2'!B243,(IF($X$1=3,'X3'!B243,(IF($X$1=4,'X4'!B243,(IF($X$1=5,'X5'!B243,'X6'!B243)))))))))))</f>
        <v>HRS UN Equity</v>
      </c>
      <c r="C284" s="138" t="str">
        <f ca="1"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>Harris Corp</v>
      </c>
      <c r="D284" s="138" t="str">
        <f ca="1"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>Industrials</v>
      </c>
      <c r="E284" s="155">
        <f ca="1"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>173.53</v>
      </c>
      <c r="F284" s="155">
        <f ca="1"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>187.5</v>
      </c>
      <c r="G284" s="139">
        <f ca="1"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>8.0504811848095326</v>
      </c>
      <c r="H284" s="156">
        <f ca="1"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>20390.91231562</v>
      </c>
      <c r="I284" s="157">
        <f ca="1"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>11</v>
      </c>
      <c r="J284" s="157">
        <f ca="1"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>0</v>
      </c>
      <c r="K284" s="157">
        <f ca="1"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>13</v>
      </c>
      <c r="L284" s="158">
        <f ca="1"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>22.119821542383686</v>
      </c>
      <c r="M284" s="158">
        <f ca="1"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>19.482429549792297</v>
      </c>
      <c r="N284" s="159">
        <f ca="1"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>28.238639344478834</v>
      </c>
      <c r="O284" s="158">
        <f ca="1"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>15.368043254257698</v>
      </c>
      <c r="P284" s="158">
        <f ca="1"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>14.13542560253117</v>
      </c>
      <c r="Q284" s="159">
        <f ca="1"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>35.39281479746279</v>
      </c>
      <c r="R284" s="159">
        <f ca="1"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>1.5127067365873337</v>
      </c>
      <c r="S284" s="142">
        <f ca="1"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>14.491017964071871</v>
      </c>
    </row>
    <row r="285" spans="2:19" ht="14.1" customHeight="1" x14ac:dyDescent="0.2">
      <c r="B285" s="138" t="str">
        <f>IF((IF($X$1=1,'X1'!B244,(IF($X$1=2,'X2'!B244,(IF($X$1=3,'X3'!B244,(IF($X$1=4,'X4'!B244,(IF($X$1=5,'X5'!B244,'X6'!B244))))))))))="","",(IF($X$1=1,'X1'!B244,(IF($X$1=2,'X2'!B244,(IF($X$1=3,'X3'!B244,(IF($X$1=4,'X4'!B244,(IF($X$1=5,'X5'!B244,'X6'!B244)))))))))))</f>
        <v>HSIC UW Equity</v>
      </c>
      <c r="C285" s="138" t="str">
        <f ca="1"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>Henry Schein Inc</v>
      </c>
      <c r="D285" s="138" t="str">
        <f ca="1"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>Health Care</v>
      </c>
      <c r="E285" s="155">
        <f ca="1"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>85.07</v>
      </c>
      <c r="F285" s="155">
        <f ca="1"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>81</v>
      </c>
      <c r="G285" s="139">
        <f ca="1"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>-4.7842952862348636</v>
      </c>
      <c r="H285" s="156">
        <f ca="1"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>13025.192837969998</v>
      </c>
      <c r="I285" s="157">
        <f ca="1"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>8</v>
      </c>
      <c r="J285" s="157">
        <f ca="1"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>2</v>
      </c>
      <c r="K285" s="157">
        <f ca="1"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>21</v>
      </c>
      <c r="L285" s="158">
        <f ca="1"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>19.198826450011282</v>
      </c>
      <c r="M285" s="158">
        <f ca="1"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>17.609190643759053</v>
      </c>
      <c r="N285" s="159">
        <f ca="1"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>11.304305789391233</v>
      </c>
      <c r="O285" s="158">
        <f ca="1"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>14.040430915279963</v>
      </c>
      <c r="P285" s="158">
        <f ca="1"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>13.71147722343313</v>
      </c>
      <c r="Q285" s="159">
        <f ca="1"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>23.696519533311978</v>
      </c>
      <c r="R285" s="159" t="str">
        <f ca="1"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 xml:space="preserve"> </v>
      </c>
      <c r="S285" s="142">
        <f ca="1"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>15.862068965517242</v>
      </c>
    </row>
    <row r="286" spans="2:19" ht="14.1" customHeight="1" x14ac:dyDescent="0.2">
      <c r="B286" s="138" t="str">
        <f>IF((IF($X$1=1,'X1'!B245,(IF($X$1=2,'X2'!B245,(IF($X$1=3,'X3'!B245,(IF($X$1=4,'X4'!B245,(IF($X$1=5,'X5'!B245,'X6'!B245))))))))))="","",(IF($X$1=1,'X1'!B245,(IF($X$1=2,'X2'!B245,(IF($X$1=3,'X3'!B245,(IF($X$1=4,'X4'!B245,(IF($X$1=5,'X5'!B245,'X6'!B245)))))))))))</f>
        <v>HST UN Equity</v>
      </c>
      <c r="C286" s="138" t="str">
        <f ca="1"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>Host Hotels &amp; Resorts Inc</v>
      </c>
      <c r="D286" s="138" t="str">
        <f ca="1"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>Real Estate</v>
      </c>
      <c r="E286" s="155">
        <f ca="1"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>19.43</v>
      </c>
      <c r="F286" s="155">
        <f ca="1"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>22</v>
      </c>
      <c r="G286" s="139">
        <f ca="1"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>13.226968605249612</v>
      </c>
      <c r="H286" s="156">
        <f ca="1"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>14410.792736920001</v>
      </c>
      <c r="I286" s="157">
        <f ca="1"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>7</v>
      </c>
      <c r="J286" s="157">
        <f ca="1"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>3</v>
      </c>
      <c r="K286" s="157">
        <f ca="1"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>21</v>
      </c>
      <c r="L286" s="158">
        <f ca="1"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>20.366876310272534</v>
      </c>
      <c r="M286" s="158">
        <f ca="1"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>25.135834411384216</v>
      </c>
      <c r="N286" s="159">
        <f ca="1"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>18.076020673229777</v>
      </c>
      <c r="O286" s="158">
        <f ca="1"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>11.650827875214206</v>
      </c>
      <c r="P286" s="158">
        <f ca="1"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>11.701859043541909</v>
      </c>
      <c r="Q286" s="159">
        <f ca="1"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>2.6440617486527707</v>
      </c>
      <c r="R286" s="159">
        <f ca="1"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>4.3798250128667009</v>
      </c>
      <c r="S286" s="142">
        <f ca="1"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>34.156462817058355</v>
      </c>
    </row>
    <row r="287" spans="2:19" ht="14.1" customHeight="1" x14ac:dyDescent="0.2">
      <c r="B287" s="138" t="str">
        <f>IF((IF($X$1=1,'X1'!B246,(IF($X$1=2,'X2'!B246,(IF($X$1=3,'X3'!B246,(IF($X$1=4,'X4'!B246,(IF($X$1=5,'X5'!B246,'X6'!B246))))))))))="","",(IF($X$1=1,'X1'!B246,(IF($X$1=2,'X2'!B246,(IF($X$1=3,'X3'!B246,(IF($X$1=4,'X4'!B246,(IF($X$1=5,'X5'!B246,'X6'!B246)))))))))))</f>
        <v>HSY UN Equity</v>
      </c>
      <c r="C287" s="138" t="str">
        <f ca="1"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>Hershey Co/The</v>
      </c>
      <c r="D287" s="138" t="str">
        <f ca="1"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>Consumer Staples</v>
      </c>
      <c r="E287" s="155">
        <f ca="1"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>105.5</v>
      </c>
      <c r="F287" s="155">
        <f ca="1"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>99</v>
      </c>
      <c r="G287" s="139">
        <f ca="1"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>-6.1611374407582904</v>
      </c>
      <c r="H287" s="156">
        <f ca="1"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>22082.491116000001</v>
      </c>
      <c r="I287" s="157">
        <f ca="1"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>3</v>
      </c>
      <c r="J287" s="157">
        <f ca="1"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>5</v>
      </c>
      <c r="K287" s="157">
        <f ca="1"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>21</v>
      </c>
      <c r="L287" s="158">
        <f ca="1"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>18.735570946545906</v>
      </c>
      <c r="M287" s="158">
        <f ca="1"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>17.748990578734858</v>
      </c>
      <c r="N287" s="159">
        <f ca="1"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>8.6186034965670686</v>
      </c>
      <c r="O287" s="158">
        <f ca="1"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>13.515276161150556</v>
      </c>
      <c r="P287" s="158">
        <f ca="1"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>13.077416926336783</v>
      </c>
      <c r="Q287" s="159">
        <f ca="1"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>19.069894061903913</v>
      </c>
      <c r="R287" s="159">
        <f ca="1"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>2.8341232227488153</v>
      </c>
      <c r="S287" s="142">
        <f ca="1"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>17.293233082706767</v>
      </c>
    </row>
    <row r="288" spans="2:19" ht="14.1" customHeight="1" x14ac:dyDescent="0.2">
      <c r="B288" s="138" t="str">
        <f>IF((IF($X$1=1,'X1'!B247,(IF($X$1=2,'X2'!B247,(IF($X$1=3,'X3'!B247,(IF($X$1=4,'X4'!B247,(IF($X$1=5,'X5'!B247,'X6'!B247))))))))))="","",(IF($X$1=1,'X1'!B247,(IF($X$1=2,'X2'!B247,(IF($X$1=3,'X3'!B247,(IF($X$1=4,'X4'!B247,(IF($X$1=5,'X5'!B247,'X6'!B247)))))))))))</f>
        <v>HUM UN Equity</v>
      </c>
      <c r="C288" s="138" t="str">
        <f ca="1"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>Humana Inc</v>
      </c>
      <c r="D288" s="138" t="str">
        <f ca="1"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>Health Care</v>
      </c>
      <c r="E288" s="155">
        <f ca="1"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>328.35</v>
      </c>
      <c r="F288" s="155">
        <f ca="1"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>371</v>
      </c>
      <c r="G288" s="139">
        <f ca="1"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>12.98918836607279</v>
      </c>
      <c r="H288" s="156">
        <f ca="1"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>45234.614688450005</v>
      </c>
      <c r="I288" s="157">
        <f ca="1"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>15</v>
      </c>
      <c r="J288" s="157">
        <f ca="1"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>1</v>
      </c>
      <c r="K288" s="157">
        <f ca="1"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>23</v>
      </c>
      <c r="L288" s="158">
        <f ca="1"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>19.13127075686069</v>
      </c>
      <c r="M288" s="158">
        <f ca="1"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>17.00238193869097</v>
      </c>
      <c r="N288" s="159">
        <f ca="1"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>10.912654791981268</v>
      </c>
      <c r="O288" s="158">
        <f ca="1"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>8.8548384800466966</v>
      </c>
      <c r="P288" s="158">
        <f ca="1"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>7.5875598381283238</v>
      </c>
      <c r="Q288" s="159">
        <f ca="1"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>-21.988669178279373</v>
      </c>
      <c r="R288" s="159">
        <f ca="1"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>0.61184711435967709</v>
      </c>
      <c r="S288" s="142">
        <f ca="1"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>25.427728613569311</v>
      </c>
    </row>
    <row r="289" spans="2:19" ht="14.1" customHeight="1" x14ac:dyDescent="0.2">
      <c r="B289" s="138" t="str">
        <f>IF((IF($X$1=1,'X1'!B248,(IF($X$1=2,'X2'!B248,(IF($X$1=3,'X3'!B248,(IF($X$1=4,'X4'!B248,(IF($X$1=5,'X5'!B248,'X6'!B248))))))))))="","",(IF($X$1=1,'X1'!B248,(IF($X$1=2,'X2'!B248,(IF($X$1=3,'X3'!B248,(IF($X$1=4,'X4'!B248,(IF($X$1=5,'X5'!B248,'X6'!B248)))))))))))</f>
        <v>IBM UN Equity</v>
      </c>
      <c r="C289" s="138" t="str">
        <f ca="1"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>International Business Machine</v>
      </c>
      <c r="D289" s="138" t="str">
        <f ca="1"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>Information Technology</v>
      </c>
      <c r="E289" s="155">
        <f ca="1"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>145.12</v>
      </c>
      <c r="F289" s="155">
        <f ca="1"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>166.5</v>
      </c>
      <c r="G289" s="139">
        <f ca="1"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>14.732635060639465</v>
      </c>
      <c r="H289" s="156">
        <f ca="1"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>132460.91958767999</v>
      </c>
      <c r="I289" s="157">
        <f ca="1"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>8</v>
      </c>
      <c r="J289" s="157">
        <f ca="1"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>3</v>
      </c>
      <c r="K289" s="157">
        <f ca="1"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>26</v>
      </c>
      <c r="L289" s="158">
        <f ca="1"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>10.347974900171135</v>
      </c>
      <c r="M289" s="158">
        <f ca="1"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>9.9315630988228847</v>
      </c>
      <c r="N289" s="159">
        <f ca="1"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>-40.008095516227947</v>
      </c>
      <c r="O289" s="158">
        <f ca="1"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>8.0297318346489526</v>
      </c>
      <c r="P289" s="158">
        <f ca="1"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>8.0872191590577316</v>
      </c>
      <c r="Q289" s="159">
        <f ca="1"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>-29.257877715777635</v>
      </c>
      <c r="R289" s="159">
        <f ca="1"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>4.4893880926130096</v>
      </c>
      <c r="S289" s="142">
        <f ca="1"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>-6.2355212355212259</v>
      </c>
    </row>
    <row r="290" spans="2:19" ht="14.1" customHeight="1" x14ac:dyDescent="0.2">
      <c r="B290" s="138" t="str">
        <f>IF((IF($X$1=1,'X1'!B249,(IF($X$1=2,'X2'!B249,(IF($X$1=3,'X3'!B249,(IF($X$1=4,'X4'!B249,(IF($X$1=5,'X5'!B249,'X6'!B249))))))))))="","",(IF($X$1=1,'X1'!B249,(IF($X$1=2,'X2'!B249,(IF($X$1=3,'X3'!B249,(IF($X$1=4,'X4'!B249,(IF($X$1=5,'X5'!B249,'X6'!B249)))))))))))</f>
        <v>ICE UN Equity</v>
      </c>
      <c r="C290" s="138" t="str">
        <f ca="1"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>Intercontinental Exchange Inc</v>
      </c>
      <c r="D290" s="138" t="str">
        <f ca="1"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>Financials</v>
      </c>
      <c r="E290" s="155">
        <f ca="1"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>74.930000000000007</v>
      </c>
      <c r="F290" s="155">
        <f ca="1"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>83</v>
      </c>
      <c r="G290" s="139">
        <f ca="1"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>10.770052048578659</v>
      </c>
      <c r="H290" s="156">
        <f ca="1"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>42967.600092060005</v>
      </c>
      <c r="I290" s="157">
        <f ca="1"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>15</v>
      </c>
      <c r="J290" s="157">
        <f ca="1"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>0</v>
      </c>
      <c r="K290" s="157">
        <f ca="1"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>18</v>
      </c>
      <c r="L290" s="158">
        <f ca="1"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>19.467394128345024</v>
      </c>
      <c r="M290" s="158">
        <f ca="1"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>17.474347014925375</v>
      </c>
      <c r="N290" s="159">
        <f ca="1"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>12.861314446781758</v>
      </c>
      <c r="O290" s="158">
        <f ca="1"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>14.214764689311153</v>
      </c>
      <c r="P290" s="158">
        <f ca="1"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>13.207612777914829</v>
      </c>
      <c r="Q290" s="159">
        <f ca="1"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>25.232404095180883</v>
      </c>
      <c r="R290" s="159">
        <f ca="1"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>1.4253303082877353</v>
      </c>
      <c r="S290" s="142">
        <f ca="1"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>9.5890410958904209</v>
      </c>
    </row>
    <row r="291" spans="2:19" ht="14.1" customHeight="1" x14ac:dyDescent="0.2">
      <c r="B291" s="138" t="str">
        <f>IF((IF($X$1=1,'X1'!B250,(IF($X$1=2,'X2'!B250,(IF($X$1=3,'X3'!B250,(IF($X$1=4,'X4'!B250,(IF($X$1=5,'X5'!B250,'X6'!B250))))))))))="","",(IF($X$1=1,'X1'!B250,(IF($X$1=2,'X2'!B250,(IF($X$1=3,'X3'!B250,(IF($X$1=4,'X4'!B250,(IF($X$1=5,'X5'!B250,'X6'!B250)))))))))))</f>
        <v>IDXX UW Equity</v>
      </c>
      <c r="C291" s="138" t="str">
        <f ca="1"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>IDEXX Laboratories Inc</v>
      </c>
      <c r="D291" s="138" t="str">
        <f ca="1"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>Health Care</v>
      </c>
      <c r="E291" s="155">
        <f ca="1"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>225.79</v>
      </c>
      <c r="F291" s="155">
        <f ca="1"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>260</v>
      </c>
      <c r="G291" s="139">
        <f ca="1"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>15.151246733690593</v>
      </c>
      <c r="H291" s="156">
        <f ca="1"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>19551.37376156</v>
      </c>
      <c r="I291" s="157">
        <f ca="1"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>7</v>
      </c>
      <c r="J291" s="157">
        <f ca="1"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>1</v>
      </c>
      <c r="K291" s="157">
        <f ca="1"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>9</v>
      </c>
      <c r="L291" s="158" t="str">
        <f ca="1"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>NA</v>
      </c>
      <c r="M291" s="158" t="str">
        <f ca="1"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>NA</v>
      </c>
      <c r="N291" s="159" t="str">
        <f ca="1"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58">
        <f ca="1"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>30.848341685649206</v>
      </c>
      <c r="P291" s="158">
        <f ca="1"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>28.096311203319505</v>
      </c>
      <c r="Q291" s="159">
        <f ca="1"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>171.7746002892606</v>
      </c>
      <c r="R291" s="159" t="str">
        <f ca="1"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 xml:space="preserve"> </v>
      </c>
      <c r="S291" s="142">
        <f ca="1"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>23.164556962025308</v>
      </c>
    </row>
    <row r="292" spans="2:19" ht="14.1" customHeight="1" x14ac:dyDescent="0.2">
      <c r="B292" s="138" t="str">
        <f>IF((IF($X$1=1,'X1'!B251,(IF($X$1=2,'X2'!B251,(IF($X$1=3,'X3'!B251,(IF($X$1=4,'X4'!B251,(IF($X$1=5,'X5'!B251,'X6'!B251))))))))))="","",(IF($X$1=1,'X1'!B251,(IF($X$1=2,'X2'!B251,(IF($X$1=3,'X3'!B251,(IF($X$1=4,'X4'!B251,(IF($X$1=5,'X5'!B251,'X6'!B251)))))))))))</f>
        <v>IFF UN Equity</v>
      </c>
      <c r="C292" s="138" t="str">
        <f ca="1"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>International Flavors &amp; Fragra</v>
      </c>
      <c r="D292" s="138" t="str">
        <f ca="1"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>Materials</v>
      </c>
      <c r="E292" s="155">
        <f ca="1"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>137.53</v>
      </c>
      <c r="F292" s="155">
        <f ca="1"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>139</v>
      </c>
      <c r="G292" s="139">
        <f ca="1"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>1.0688577037737179</v>
      </c>
      <c r="H292" s="156">
        <f ca="1"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>14668.098076710001</v>
      </c>
      <c r="I292" s="157">
        <f ca="1"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>5</v>
      </c>
      <c r="J292" s="157">
        <f ca="1"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>2</v>
      </c>
      <c r="K292" s="157">
        <f ca="1"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>15</v>
      </c>
      <c r="L292" s="158">
        <f ca="1"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>21.654857502755473</v>
      </c>
      <c r="M292" s="158">
        <f ca="1"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>19.07225072805436</v>
      </c>
      <c r="N292" s="159">
        <f ca="1"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>25.543031892502576</v>
      </c>
      <c r="O292" s="158">
        <f ca="1"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>14.82486409221902</v>
      </c>
      <c r="P292" s="158">
        <f ca="1"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>13.422522287079799</v>
      </c>
      <c r="Q292" s="159">
        <f ca="1"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>30.607393877504819</v>
      </c>
      <c r="R292" s="159">
        <f ca="1"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>2.0555515160328657</v>
      </c>
      <c r="S292" s="142">
        <f ca="1"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>2.8571428571428599</v>
      </c>
    </row>
    <row r="293" spans="2:19" ht="14.1" customHeight="1" x14ac:dyDescent="0.2">
      <c r="B293" s="138" t="str">
        <f>IF((IF($X$1=1,'X1'!B252,(IF($X$1=2,'X2'!B252,(IF($X$1=3,'X3'!B252,(IF($X$1=4,'X4'!B252,(IF($X$1=5,'X5'!B252,'X6'!B252))))))))))="","",(IF($X$1=1,'X1'!B252,(IF($X$1=2,'X2'!B252,(IF($X$1=3,'X3'!B252,(IF($X$1=4,'X4'!B252,(IF($X$1=5,'X5'!B252,'X6'!B252)))))))))))</f>
        <v>ILMN UW Equity</v>
      </c>
      <c r="C293" s="138" t="str">
        <f ca="1"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>Illumina Inc</v>
      </c>
      <c r="D293" s="138" t="str">
        <f ca="1"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>Health Care</v>
      </c>
      <c r="E293" s="155">
        <f ca="1"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>326.58</v>
      </c>
      <c r="F293" s="155">
        <f ca="1"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>345</v>
      </c>
      <c r="G293" s="139">
        <f ca="1"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>5.6402719088737951</v>
      </c>
      <c r="H293" s="156">
        <f ca="1"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>48007.259999999995</v>
      </c>
      <c r="I293" s="157">
        <f ca="1"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>14</v>
      </c>
      <c r="J293" s="157">
        <f ca="1"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>1</v>
      </c>
      <c r="K293" s="157">
        <f ca="1"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>20</v>
      </c>
      <c r="L293" s="158" t="str">
        <f ca="1"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>NA</v>
      </c>
      <c r="M293" s="158" t="str">
        <f ca="1"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>NA</v>
      </c>
      <c r="N293" s="159" t="str">
        <f ca="1"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 xml:space="preserve"> </v>
      </c>
      <c r="O293" s="158">
        <f ca="1"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>37.291954997461374</v>
      </c>
      <c r="P293" s="158">
        <f ca="1"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>32.10830723137682</v>
      </c>
      <c r="Q293" s="159">
        <f ca="1"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>228.54298187947694</v>
      </c>
      <c r="R293" s="159">
        <f ca="1"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>0</v>
      </c>
      <c r="S293" s="142">
        <f ca="1"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>13.423423423423426</v>
      </c>
    </row>
    <row r="294" spans="2:19" ht="14.1" customHeight="1" x14ac:dyDescent="0.2">
      <c r="B294" s="138" t="str">
        <f>IF((IF($X$1=1,'X1'!B253,(IF($X$1=2,'X2'!B253,(IF($X$1=3,'X3'!B253,(IF($X$1=4,'X4'!B253,(IF($X$1=5,'X5'!B253,'X6'!B253))))))))))="","",(IF($X$1=1,'X1'!B253,(IF($X$1=2,'X2'!B253,(IF($X$1=3,'X3'!B253,(IF($X$1=4,'X4'!B253,(IF($X$1=5,'X5'!B253,'X6'!B253)))))))))))</f>
        <v>INCY UW Equity</v>
      </c>
      <c r="C294" s="138" t="str">
        <f ca="1"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>Incyte Corp</v>
      </c>
      <c r="D294" s="138" t="str">
        <f ca="1"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>Health Care</v>
      </c>
      <c r="E294" s="155">
        <f ca="1"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>64.91</v>
      </c>
      <c r="F294" s="155">
        <f ca="1"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>83</v>
      </c>
      <c r="G294" s="139">
        <f ca="1"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>27.8693575720228</v>
      </c>
      <c r="H294" s="156">
        <f ca="1"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>13798.40221459</v>
      </c>
      <c r="I294" s="157">
        <f ca="1"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>14</v>
      </c>
      <c r="J294" s="157">
        <f ca="1"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>0</v>
      </c>
      <c r="K294" s="157">
        <f ca="1"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>22</v>
      </c>
      <c r="L294" s="158">
        <f ca="1"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>28.797692990239572</v>
      </c>
      <c r="M294" s="158">
        <f ca="1"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>19.266844761056692</v>
      </c>
      <c r="N294" s="159">
        <f ca="1"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>66.953289304448631</v>
      </c>
      <c r="O294" s="158">
        <f ca="1"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>27.182579672695951</v>
      </c>
      <c r="P294" s="158">
        <f ca="1"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>19.272656488549618</v>
      </c>
      <c r="Q294" s="159">
        <f ca="1"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>139.47915258001174</v>
      </c>
      <c r="R294" s="159" t="str">
        <f ca="1"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 xml:space="preserve"> </v>
      </c>
      <c r="S294" s="142">
        <f ca="1"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>29.354838709677427</v>
      </c>
    </row>
    <row r="295" spans="2:19" ht="14.1" customHeight="1" x14ac:dyDescent="0.2">
      <c r="B295" s="138" t="str">
        <f>IF((IF($X$1=1,'X1'!B254,(IF($X$1=2,'X2'!B254,(IF($X$1=3,'X3'!B254,(IF($X$1=4,'X4'!B254,(IF($X$1=5,'X5'!B254,'X6'!B254))))))))))="","",(IF($X$1=1,'X1'!B254,(IF($X$1=2,'X2'!B254,(IF($X$1=3,'X3'!B254,(IF($X$1=4,'X4'!B254,(IF($X$1=5,'X5'!B254,'X6'!B254)))))))))))</f>
        <v>INFO UW Equity</v>
      </c>
      <c r="C295" s="138" t="str">
        <f ca="1"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>IHS Markit Ltd</v>
      </c>
      <c r="D295" s="138" t="str">
        <f ca="1"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>Industrials</v>
      </c>
      <c r="E295" s="155">
        <f ca="1"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>52.5</v>
      </c>
      <c r="F295" s="155">
        <f ca="1"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>60</v>
      </c>
      <c r="G295" s="139">
        <f ca="1"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>14.285714285714279</v>
      </c>
      <c r="H295" s="156">
        <f ca="1"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>20693.674522500001</v>
      </c>
      <c r="I295" s="157">
        <f ca="1"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>11</v>
      </c>
      <c r="J295" s="157">
        <f ca="1"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>1</v>
      </c>
      <c r="K295" s="157">
        <f ca="1"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>18</v>
      </c>
      <c r="L295" s="158">
        <f ca="1"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>20.317337461300308</v>
      </c>
      <c r="M295" s="158">
        <f ca="1"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>17.911975435005118</v>
      </c>
      <c r="N295" s="159">
        <f ca="1"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>17.788821494216634</v>
      </c>
      <c r="O295" s="158">
        <f ca="1"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>14.960650398641038</v>
      </c>
      <c r="P295" s="158">
        <f ca="1"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>13.878085776595695</v>
      </c>
      <c r="Q295" s="159">
        <f ca="1"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>31.803674362486809</v>
      </c>
      <c r="R295" s="159" t="str">
        <f ca="1"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 xml:space="preserve"> </v>
      </c>
      <c r="S295" s="142">
        <f ca="1"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>5.5769230769230811</v>
      </c>
    </row>
    <row r="296" spans="2:19" ht="14.1" customHeight="1" x14ac:dyDescent="0.2">
      <c r="B296" s="138" t="str">
        <f>IF((IF($X$1=1,'X1'!B255,(IF($X$1=2,'X2'!B255,(IF($X$1=3,'X3'!B255,(IF($X$1=4,'X4'!B255,(IF($X$1=5,'X5'!B255,'X6'!B255))))))))))="","",(IF($X$1=1,'X1'!B255,(IF($X$1=2,'X2'!B255,(IF($X$1=3,'X3'!B255,(IF($X$1=4,'X4'!B255,(IF($X$1=5,'X5'!B255,'X6'!B255)))))))))))</f>
        <v>INTC UW Equity</v>
      </c>
      <c r="C296" s="138" t="str">
        <f ca="1"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>Intel Corp</v>
      </c>
      <c r="D296" s="138" t="str">
        <f ca="1"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>Information Technology</v>
      </c>
      <c r="E296" s="155">
        <f ca="1"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>45.94</v>
      </c>
      <c r="F296" s="155">
        <f ca="1"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>55</v>
      </c>
      <c r="G296" s="139">
        <f ca="1"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>19.721375707444501</v>
      </c>
      <c r="H296" s="156">
        <f ca="1"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>211829.34</v>
      </c>
      <c r="I296" s="157">
        <f ca="1"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>21</v>
      </c>
      <c r="J296" s="157">
        <f ca="1"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>6</v>
      </c>
      <c r="K296" s="157">
        <f ca="1"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>44</v>
      </c>
      <c r="L296" s="158">
        <f ca="1"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>10.919895412407891</v>
      </c>
      <c r="M296" s="158">
        <f ca="1"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>10.556066176470587</v>
      </c>
      <c r="N296" s="159">
        <f ca="1"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>-36.692412875574263</v>
      </c>
      <c r="O296" s="158">
        <f ca="1"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>7.0140389060092447</v>
      </c>
      <c r="P296" s="158">
        <f ca="1"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>6.45737244181751</v>
      </c>
      <c r="Q296" s="159">
        <f ca="1"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>-38.206155795376972</v>
      </c>
      <c r="R296" s="159">
        <f ca="1"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>2.5576839355681327</v>
      </c>
      <c r="S296" s="142">
        <f ca="1"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>14.15841584158416</v>
      </c>
    </row>
    <row r="297" spans="2:19" ht="14.1" customHeight="1" x14ac:dyDescent="0.2">
      <c r="B297" s="138" t="str">
        <f>IF((IF($X$1=1,'X1'!B256,(IF($X$1=2,'X2'!B256,(IF($X$1=3,'X3'!B256,(IF($X$1=4,'X4'!B256,(IF($X$1=5,'X5'!B256,'X6'!B256))))))))))="","",(IF($X$1=1,'X1'!B256,(IF($X$1=2,'X2'!B256,(IF($X$1=3,'X3'!B256,(IF($X$1=4,'X4'!B256,(IF($X$1=5,'X5'!B256,'X6'!B256)))))))))))</f>
        <v>INTU UW Equity</v>
      </c>
      <c r="C297" s="138" t="str">
        <f ca="1"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>Intuit Inc</v>
      </c>
      <c r="D297" s="138" t="str">
        <f ca="1"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>Information Technology</v>
      </c>
      <c r="E297" s="155">
        <f ca="1"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>214.92</v>
      </c>
      <c r="F297" s="155">
        <f ca="1"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>237</v>
      </c>
      <c r="G297" s="139">
        <f ca="1"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>10.273590173087666</v>
      </c>
      <c r="H297" s="156">
        <f ca="1"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>55593.704570399997</v>
      </c>
      <c r="I297" s="157">
        <f ca="1"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>11</v>
      </c>
      <c r="J297" s="157">
        <f ca="1"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>2</v>
      </c>
      <c r="K297" s="157">
        <f ca="1"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>21</v>
      </c>
      <c r="L297" s="158">
        <f ca="1"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>33.166666666666664</v>
      </c>
      <c r="M297" s="158">
        <f ca="1"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>29.437063415970414</v>
      </c>
      <c r="N297" s="159">
        <f ca="1"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>92.282211534825692</v>
      </c>
      <c r="O297" s="158">
        <f ca="1"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>22.483220073572966</v>
      </c>
      <c r="P297" s="158">
        <f ca="1"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>19.916289601056025</v>
      </c>
      <c r="Q297" s="159">
        <f ca="1"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>98.077686346211124</v>
      </c>
      <c r="R297" s="159">
        <f ca="1"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>0.83100688628326824</v>
      </c>
      <c r="S297" s="142">
        <f ca="1"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>1.8181818181818199</v>
      </c>
    </row>
    <row r="298" spans="2:19" ht="14.1" customHeight="1" x14ac:dyDescent="0.2">
      <c r="B298" s="138" t="str">
        <f>IF((IF($X$1=1,'X1'!B257,(IF($X$1=2,'X2'!B257,(IF($X$1=3,'X3'!B257,(IF($X$1=4,'X4'!B257,(IF($X$1=5,'X5'!B257,'X6'!B257))))))))))="","",(IF($X$1=1,'X1'!B257,(IF($X$1=2,'X2'!B257,(IF($X$1=3,'X3'!B257,(IF($X$1=4,'X4'!B257,(IF($X$1=5,'X5'!B257,'X6'!B257)))))))))))</f>
        <v>IP UN Equity</v>
      </c>
      <c r="C298" s="138" t="str">
        <f ca="1"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>International Paper Co</v>
      </c>
      <c r="D298" s="138" t="str">
        <f ca="1"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>Materials</v>
      </c>
      <c r="E298" s="155">
        <f ca="1"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>43.39</v>
      </c>
      <c r="F298" s="155">
        <f ca="1"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>58</v>
      </c>
      <c r="G298" s="139">
        <f ca="1"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>33.671352846277934</v>
      </c>
      <c r="H298" s="156">
        <f ca="1"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>17741.219240350001</v>
      </c>
      <c r="I298" s="157">
        <f ca="1"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>9</v>
      </c>
      <c r="J298" s="157">
        <f ca="1"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>1</v>
      </c>
      <c r="K298" s="157">
        <f ca="1"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>16</v>
      </c>
      <c r="L298" s="158">
        <f ca="1"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>7.8067650233897092</v>
      </c>
      <c r="M298" s="158">
        <f ca="1"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>7.7815638450502149</v>
      </c>
      <c r="N298" s="159">
        <f ca="1"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>-54.740641900600039</v>
      </c>
      <c r="O298" s="158">
        <f ca="1"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>6.3479361539154722</v>
      </c>
      <c r="P298" s="158">
        <f ca="1"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>6.2054107801574636</v>
      </c>
      <c r="Q298" s="159">
        <f ca="1"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>-44.074536373062202</v>
      </c>
      <c r="R298" s="159">
        <f ca="1"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>4.6577552431435816</v>
      </c>
      <c r="S298" s="142">
        <f ca="1"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>36.296296296296291</v>
      </c>
    </row>
    <row r="299" spans="2:19" ht="14.1" customHeight="1" x14ac:dyDescent="0.2">
      <c r="B299" s="138" t="str">
        <f>IF((IF($X$1=1,'X1'!B258,(IF($X$1=2,'X2'!B258,(IF($X$1=3,'X3'!B258,(IF($X$1=4,'X4'!B258,(IF($X$1=5,'X5'!B258,'X6'!B258))))))))))="","",(IF($X$1=1,'X1'!B258,(IF($X$1=2,'X2'!B258,(IF($X$1=3,'X3'!B258,(IF($X$1=4,'X4'!B258,(IF($X$1=5,'X5'!B258,'X6'!B258)))))))))))</f>
        <v>IPG UN Equity</v>
      </c>
      <c r="C299" s="138" t="str">
        <f ca="1"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>Interpublic Group of Cos Inc/T</v>
      </c>
      <c r="D299" s="138" t="str">
        <f ca="1"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>Communication Services</v>
      </c>
      <c r="E299" s="155">
        <f ca="1"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>22.04</v>
      </c>
      <c r="F299" s="155">
        <f ca="1"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>24.5</v>
      </c>
      <c r="G299" s="139">
        <f ca="1"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>11.161524500907438</v>
      </c>
      <c r="H299" s="156">
        <f ca="1"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>8458.6306568</v>
      </c>
      <c r="I299" s="157">
        <f ca="1"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>6</v>
      </c>
      <c r="J299" s="157">
        <f ca="1"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>2</v>
      </c>
      <c r="K299" s="157">
        <f ca="1"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>17</v>
      </c>
      <c r="L299" s="158">
        <f ca="1"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>12.190265486725663</v>
      </c>
      <c r="M299" s="158">
        <f ca="1"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>11.485148514851485</v>
      </c>
      <c r="N299" s="159">
        <f ca="1"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>-29.327501296956715</v>
      </c>
      <c r="O299" s="158">
        <f ca="1"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>7.4292694045970089</v>
      </c>
      <c r="P299" s="158">
        <f ca="1"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>7.1095762770924802</v>
      </c>
      <c r="Q299" s="159">
        <f ca="1"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>-34.547965545425932</v>
      </c>
      <c r="R299" s="159">
        <f ca="1"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>4.1787658802177861</v>
      </c>
      <c r="S299" s="142">
        <f ca="1"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>48.387096774193559</v>
      </c>
    </row>
    <row r="300" spans="2:19" ht="14.1" customHeight="1" x14ac:dyDescent="0.2">
      <c r="B300" s="138" t="str">
        <f>IF((IF($X$1=1,'X1'!B259,(IF($X$1=2,'X2'!B259,(IF($X$1=3,'X3'!B259,(IF($X$1=4,'X4'!B259,(IF($X$1=5,'X5'!B259,'X6'!B259))))))))))="","",(IF($X$1=1,'X1'!B259,(IF($X$1=2,'X2'!B259,(IF($X$1=3,'X3'!B259,(IF($X$1=4,'X4'!B259,(IF($X$1=5,'X5'!B259,'X6'!B259)))))))))))</f>
        <v>IR UN Equity</v>
      </c>
      <c r="C300" s="138" t="str">
        <f ca="1"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>Ingersoll-Rand PLC</v>
      </c>
      <c r="D300" s="138" t="str">
        <f ca="1"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>Industrials</v>
      </c>
      <c r="E300" s="155">
        <f ca="1"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>98.75</v>
      </c>
      <c r="F300" s="155">
        <f ca="1"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>110</v>
      </c>
      <c r="G300" s="139">
        <f ca="1"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>11.392405063291132</v>
      </c>
      <c r="H300" s="156">
        <f ca="1"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>24224.319642499999</v>
      </c>
      <c r="I300" s="157">
        <f ca="1"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>15</v>
      </c>
      <c r="J300" s="157">
        <f ca="1"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>0</v>
      </c>
      <c r="K300" s="157">
        <f ca="1"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>23</v>
      </c>
      <c r="L300" s="158">
        <f ca="1"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>15.769722133503672</v>
      </c>
      <c r="M300" s="158">
        <f ca="1"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>14.243473243905957</v>
      </c>
      <c r="N300" s="159">
        <f ca="1"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>-8.5757674235243382</v>
      </c>
      <c r="O300" s="158">
        <f ca="1"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>10.822530356443401</v>
      </c>
      <c r="P300" s="158">
        <f ca="1"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>10.208097265012652</v>
      </c>
      <c r="Q300" s="159">
        <f ca="1"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>-4.6532584567067321</v>
      </c>
      <c r="R300" s="159">
        <f ca="1"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>2.2724050632911394</v>
      </c>
      <c r="S300" s="142">
        <f ca="1"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>18.819444444444457</v>
      </c>
    </row>
    <row r="301" spans="2:19" ht="14.1" customHeight="1" x14ac:dyDescent="0.2">
      <c r="B301" s="138" t="str">
        <f>IF((IF($X$1=1,'X1'!B260,(IF($X$1=2,'X2'!B260,(IF($X$1=3,'X3'!B260,(IF($X$1=4,'X4'!B260,(IF($X$1=5,'X5'!B260,'X6'!B260))))))))))="","",(IF($X$1=1,'X1'!B260,(IF($X$1=2,'X2'!B260,(IF($X$1=3,'X3'!B260,(IF($X$1=4,'X4'!B260,(IF($X$1=5,'X5'!B260,'X6'!B260)))))))))))</f>
        <v>IRM UN Equity</v>
      </c>
      <c r="C301" s="138" t="str">
        <f ca="1"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>Iron Mountain Inc</v>
      </c>
      <c r="D301" s="138" t="str">
        <f ca="1"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>Real Estate</v>
      </c>
      <c r="E301" s="155">
        <f ca="1"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>32.15</v>
      </c>
      <c r="F301" s="155">
        <f ca="1"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>37.5</v>
      </c>
      <c r="G301" s="139">
        <f ca="1"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>16.640746500777603</v>
      </c>
      <c r="H301" s="156">
        <f ca="1"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>9199.5869234499987</v>
      </c>
      <c r="I301" s="157">
        <f ca="1"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>6</v>
      </c>
      <c r="J301" s="157">
        <f ca="1"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>1</v>
      </c>
      <c r="K301" s="157">
        <f ca="1"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>10</v>
      </c>
      <c r="L301" s="158">
        <f ca="1"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>19.711833231146535</v>
      </c>
      <c r="M301" s="158">
        <f ca="1"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>18.03140773976444</v>
      </c>
      <c r="N301" s="159">
        <f ca="1"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>14.278438806749506</v>
      </c>
      <c r="O301" s="158">
        <f ca="1"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>10.964078871433152</v>
      </c>
      <c r="P301" s="158">
        <f ca="1"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>10.210486683387076</v>
      </c>
      <c r="Q301" s="159">
        <f ca="1"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>-3.4062127816137933</v>
      </c>
      <c r="R301" s="159">
        <f ca="1"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>7.5956454121306383</v>
      </c>
      <c r="S301" s="142">
        <f ca="1"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>21.081832982944213</v>
      </c>
    </row>
    <row r="302" spans="2:19" ht="14.1" customHeight="1" x14ac:dyDescent="0.2">
      <c r="B302" s="138" t="str">
        <f>IF((IF($X$1=1,'X1'!B261,(IF($X$1=2,'X2'!B261,(IF($X$1=3,'X3'!B261,(IF($X$1=4,'X4'!B261,(IF($X$1=5,'X5'!B261,'X6'!B261))))))))))="","",(IF($X$1=1,'X1'!B261,(IF($X$1=2,'X2'!B261,(IF($X$1=3,'X3'!B261,(IF($X$1=4,'X4'!B261,(IF($X$1=5,'X5'!B261,'X6'!B261)))))))))))</f>
        <v>ISRG UW Equity</v>
      </c>
      <c r="C302" s="138" t="str">
        <f ca="1"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>Intuitive Surgical Inc</v>
      </c>
      <c r="D302" s="138" t="str">
        <f ca="1"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>Health Care</v>
      </c>
      <c r="E302" s="155">
        <f ca="1"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>542.91</v>
      </c>
      <c r="F302" s="155">
        <f ca="1"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>600</v>
      </c>
      <c r="G302" s="139">
        <f ca="1"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>10.515555064375315</v>
      </c>
      <c r="H302" s="156">
        <f ca="1"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>61754.706258539998</v>
      </c>
      <c r="I302" s="157">
        <f ca="1"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>13</v>
      </c>
      <c r="J302" s="157">
        <f ca="1"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>2</v>
      </c>
      <c r="K302" s="157">
        <f ca="1"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>20</v>
      </c>
      <c r="L302" s="158" t="str">
        <f ca="1"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>NA</v>
      </c>
      <c r="M302" s="158">
        <f ca="1"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>39.176648867080381</v>
      </c>
      <c r="N302" s="159" t="str">
        <f ca="1"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58">
        <f ca="1"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>34.290340724627796</v>
      </c>
      <c r="P302" s="158">
        <f ca="1"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>29.512365878092474</v>
      </c>
      <c r="Q302" s="159">
        <f ca="1"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>202.09869104742288</v>
      </c>
      <c r="R302" s="159">
        <f ca="1"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>0</v>
      </c>
      <c r="S302" s="142">
        <f ca="1"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>-3.6462093862815874</v>
      </c>
    </row>
    <row r="303" spans="2:19" ht="14.1" customHeight="1" x14ac:dyDescent="0.2">
      <c r="B303" s="138" t="str">
        <f>IF((IF($X$1=1,'X1'!B262,(IF($X$1=2,'X2'!B262,(IF($X$1=3,'X3'!B262,(IF($X$1=4,'X4'!B262,(IF($X$1=5,'X5'!B262,'X6'!B262))))))))))="","",(IF($X$1=1,'X1'!B262,(IF($X$1=2,'X2'!B262,(IF($X$1=3,'X3'!B262,(IF($X$1=4,'X4'!B262,(IF($X$1=5,'X5'!B262,'X6'!B262)))))))))))</f>
        <v>IT UN Equity</v>
      </c>
      <c r="C303" s="138" t="str">
        <f ca="1"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>Gartner Inc</v>
      </c>
      <c r="D303" s="138" t="str">
        <f ca="1"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>Information Technology</v>
      </c>
      <c r="E303" s="155">
        <f ca="1"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>151.13999999999999</v>
      </c>
      <c r="F303" s="155">
        <f ca="1"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>155</v>
      </c>
      <c r="G303" s="139">
        <f ca="1"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>2.5539235146222028</v>
      </c>
      <c r="H303" s="156">
        <f ca="1"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>13726.240228139999</v>
      </c>
      <c r="I303" s="157">
        <f ca="1"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>6</v>
      </c>
      <c r="J303" s="157">
        <f ca="1"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>0</v>
      </c>
      <c r="K303" s="157">
        <f ca="1"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>10</v>
      </c>
      <c r="L303" s="158">
        <f ca="1"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>34.609571788413092</v>
      </c>
      <c r="M303" s="158">
        <f ca="1"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>28.527746319365797</v>
      </c>
      <c r="N303" s="159">
        <f ca="1"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>100.64738704772007</v>
      </c>
      <c r="O303" s="158">
        <f ca="1"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>19.388950363196127</v>
      </c>
      <c r="P303" s="158">
        <f ca="1"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>17.023036777210883</v>
      </c>
      <c r="Q303" s="159">
        <f ca="1"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>70.817098976743466</v>
      </c>
      <c r="R303" s="159" t="str">
        <f ca="1"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2">
        <f ca="1"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>-5.5384615384615437</v>
      </c>
    </row>
    <row r="304" spans="2:19" ht="14.1" customHeight="1" x14ac:dyDescent="0.2">
      <c r="B304" s="138" t="str">
        <f>IF((IF($X$1=1,'X1'!B263,(IF($X$1=2,'X2'!B263,(IF($X$1=3,'X3'!B263,(IF($X$1=4,'X4'!B263,(IF($X$1=5,'X5'!B263,'X6'!B263))))))))))="","",(IF($X$1=1,'X1'!B263,(IF($X$1=2,'X2'!B263,(IF($X$1=3,'X3'!B263,(IF($X$1=4,'X4'!B263,(IF($X$1=5,'X5'!B263,'X6'!B263)))))))))))</f>
        <v>ITW UN Equity</v>
      </c>
      <c r="C304" s="138" t="str">
        <f ca="1"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>Illinois Tool Works Inc</v>
      </c>
      <c r="D304" s="138" t="str">
        <f ca="1"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>Industrials</v>
      </c>
      <c r="E304" s="155">
        <f ca="1"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>133.09</v>
      </c>
      <c r="F304" s="155">
        <f ca="1"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>149.5</v>
      </c>
      <c r="G304" s="139">
        <f ca="1"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>12.330002254113758</v>
      </c>
      <c r="H304" s="156">
        <f ca="1"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>44632.127708930006</v>
      </c>
      <c r="I304" s="157">
        <f ca="1"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>6</v>
      </c>
      <c r="J304" s="157">
        <f ca="1"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>1</v>
      </c>
      <c r="K304" s="157">
        <f ca="1"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>24</v>
      </c>
      <c r="L304" s="158">
        <f ca="1"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>16.165431798858254</v>
      </c>
      <c r="M304" s="158">
        <f ca="1"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>15.257365585234437</v>
      </c>
      <c r="N304" s="159">
        <f ca="1"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>-6.2816589939740375</v>
      </c>
      <c r="O304" s="158">
        <f ca="1"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>11.657516866899449</v>
      </c>
      <c r="P304" s="158">
        <f ca="1"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>11.355376720973842</v>
      </c>
      <c r="Q304" s="159">
        <f ca="1"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>2.7029919193608087</v>
      </c>
      <c r="R304" s="159">
        <f ca="1"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>2.897287549778345</v>
      </c>
      <c r="S304" s="142">
        <f ca="1"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>10.116959064327489</v>
      </c>
    </row>
    <row r="305" spans="2:19" ht="14.1" customHeight="1" x14ac:dyDescent="0.2">
      <c r="B305" s="138" t="str">
        <f>IF((IF($X$1=1,'X1'!B264,(IF($X$1=2,'X2'!B264,(IF($X$1=3,'X3'!B264,(IF($X$1=4,'X4'!B264,(IF($X$1=5,'X5'!B264,'X6'!B264))))))))))="","",(IF($X$1=1,'X1'!B264,(IF($X$1=2,'X2'!B264,(IF($X$1=3,'X3'!B264,(IF($X$1=4,'X4'!B264,(IF($X$1=5,'X5'!B264,'X6'!B264)))))))))))</f>
        <v>IVZ UN Equity</v>
      </c>
      <c r="C305" s="138" t="str">
        <f ca="1"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>Invesco Ltd</v>
      </c>
      <c r="D305" s="138" t="str">
        <f ca="1"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>Financials</v>
      </c>
      <c r="E305" s="155">
        <f ca="1"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>20.54</v>
      </c>
      <c r="F305" s="155">
        <f ca="1"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>27</v>
      </c>
      <c r="G305" s="139">
        <f ca="1"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>31.450827653359315</v>
      </c>
      <c r="H305" s="156">
        <f ca="1"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>8438.83710436</v>
      </c>
      <c r="I305" s="157">
        <f ca="1"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>11</v>
      </c>
      <c r="J305" s="157">
        <f ca="1"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>0</v>
      </c>
      <c r="K305" s="157">
        <f ca="1"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>18</v>
      </c>
      <c r="L305" s="158">
        <f ca="1"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>7.3672883787661396</v>
      </c>
      <c r="M305" s="158">
        <f ca="1"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>6.9674355495251019</v>
      </c>
      <c r="N305" s="159">
        <f ca="1"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>-57.288487362292237</v>
      </c>
      <c r="O305" s="158">
        <f ca="1"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>9.70175503198627</v>
      </c>
      <c r="P305" s="158">
        <f ca="1"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>9.6301293484503141</v>
      </c>
      <c r="Q305" s="159">
        <f ca="1"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>-14.527314862147279</v>
      </c>
      <c r="R305" s="159">
        <f ca="1"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>6.1635832521908469</v>
      </c>
      <c r="S305" s="142">
        <f ca="1"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>-6.6197183098591461</v>
      </c>
    </row>
    <row r="306" spans="2:19" ht="14.1" customHeight="1" x14ac:dyDescent="0.2">
      <c r="B306" s="138" t="str">
        <f>IF((IF($X$1=1,'X1'!B265,(IF($X$1=2,'X2'!B265,(IF($X$1=3,'X3'!B265,(IF($X$1=4,'X4'!B265,(IF($X$1=5,'X5'!B265,'X6'!B265))))))))))="","",(IF($X$1=1,'X1'!B265,(IF($X$1=2,'X2'!B265,(IF($X$1=3,'X3'!B265,(IF($X$1=4,'X4'!B265,(IF($X$1=5,'X5'!B265,'X6'!B265)))))))))))</f>
        <v>JBHT UW Equity</v>
      </c>
      <c r="C306" s="138" t="str">
        <f ca="1"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>JB Hunt Transport Services Inc</v>
      </c>
      <c r="D306" s="138" t="str">
        <f ca="1"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>Industrials</v>
      </c>
      <c r="E306" s="155">
        <f ca="1"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>113.89</v>
      </c>
      <c r="F306" s="155">
        <f ca="1"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>131</v>
      </c>
      <c r="G306" s="139">
        <f ca="1"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>15.023268065677398</v>
      </c>
      <c r="H306" s="156">
        <f ca="1"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>12453.191576700001</v>
      </c>
      <c r="I306" s="157">
        <f ca="1"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>12</v>
      </c>
      <c r="J306" s="157">
        <f ca="1"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>2</v>
      </c>
      <c r="K306" s="157">
        <f ca="1"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>25</v>
      </c>
      <c r="L306" s="158">
        <f ca="1"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>17.734350669573342</v>
      </c>
      <c r="M306" s="158">
        <f ca="1"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>15.754599529672154</v>
      </c>
      <c r="N306" s="159">
        <f ca="1"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>2.8140753833069132</v>
      </c>
      <c r="O306" s="158">
        <f ca="1"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>9.3299357508289162</v>
      </c>
      <c r="P306" s="158">
        <f ca="1"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>8.6600264251241157</v>
      </c>
      <c r="Q306" s="159">
        <f ca="1"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>-17.803051287337013</v>
      </c>
      <c r="R306" s="159">
        <f ca="1"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>0.8841864957415051</v>
      </c>
      <c r="S306" s="142">
        <f ca="1"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>64.915576330792263</v>
      </c>
    </row>
    <row r="307" spans="2:19" ht="14.1" customHeight="1" x14ac:dyDescent="0.2">
      <c r="B307" s="138" t="str">
        <f>IF((IF($X$1=1,'X1'!B266,(IF($X$1=2,'X2'!B266,(IF($X$1=3,'X3'!B266,(IF($X$1=4,'X4'!B266,(IF($X$1=5,'X5'!B266,'X6'!B266))))))))))="","",(IF($X$1=1,'X1'!B266,(IF($X$1=2,'X2'!B266,(IF($X$1=3,'X3'!B266,(IF($X$1=4,'X4'!B266,(IF($X$1=5,'X5'!B266,'X6'!B266)))))))))))</f>
        <v>JCI UN Equity</v>
      </c>
      <c r="C307" s="138" t="str">
        <f ca="1"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>Johnson Controls International</v>
      </c>
      <c r="D307" s="138" t="str">
        <f ca="1"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>Industrials</v>
      </c>
      <c r="E307" s="155">
        <f ca="1"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>33.99</v>
      </c>
      <c r="F307" s="155">
        <f ca="1"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>40</v>
      </c>
      <c r="G307" s="139">
        <f ca="1"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>17.681671079729334</v>
      </c>
      <c r="H307" s="156">
        <f ca="1"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>31438.104932190003</v>
      </c>
      <c r="I307" s="157">
        <f ca="1"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>5</v>
      </c>
      <c r="J307" s="157">
        <f ca="1"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>3</v>
      </c>
      <c r="K307" s="157">
        <f ca="1"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>21</v>
      </c>
      <c r="L307" s="158">
        <f ca="1"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>11.225231175693528</v>
      </c>
      <c r="M307" s="158">
        <f ca="1"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>10.092042755344419</v>
      </c>
      <c r="N307" s="159">
        <f ca="1"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>-34.92224295119528</v>
      </c>
      <c r="O307" s="158">
        <f ca="1"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>8.7403208334974583</v>
      </c>
      <c r="P307" s="158">
        <f ca="1"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>7.9793414694446323</v>
      </c>
      <c r="Q307" s="159">
        <f ca="1"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>-22.997572280239787</v>
      </c>
      <c r="R307" s="159">
        <f ca="1"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>3.253898205354516</v>
      </c>
      <c r="S307" s="142">
        <f ca="1"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>5.8620689655172464</v>
      </c>
    </row>
    <row r="308" spans="2:19" ht="14.1" customHeight="1" x14ac:dyDescent="0.2">
      <c r="B308" s="138" t="str">
        <f>IF((IF($X$1=1,'X1'!B267,(IF($X$1=2,'X2'!B267,(IF($X$1=3,'X3'!B267,(IF($X$1=4,'X4'!B267,(IF($X$1=5,'X5'!B267,'X6'!B267))))))))))="","",(IF($X$1=1,'X1'!B267,(IF($X$1=2,'X2'!B267,(IF($X$1=3,'X3'!B267,(IF($X$1=4,'X4'!B267,(IF($X$1=5,'X5'!B267,'X6'!B267)))))))))))</f>
        <v>JEC UN Equity</v>
      </c>
      <c r="C308" s="138" t="str">
        <f ca="1"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>Jacobs Engineering Group Inc</v>
      </c>
      <c r="D308" s="138" t="str">
        <f ca="1"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>Industrials</v>
      </c>
      <c r="E308" s="155">
        <f ca="1"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>74.33</v>
      </c>
      <c r="F308" s="155">
        <f ca="1"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>82</v>
      </c>
      <c r="G308" s="139">
        <f ca="1"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>10.318848378851065</v>
      </c>
      <c r="H308" s="156">
        <f ca="1"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>10547.731678669999</v>
      </c>
      <c r="I308" s="157">
        <f ca="1"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>13</v>
      </c>
      <c r="J308" s="157">
        <f ca="1"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>0</v>
      </c>
      <c r="K308" s="157">
        <f ca="1"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>17</v>
      </c>
      <c r="L308" s="158">
        <f ca="1"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>13.998116760828623</v>
      </c>
      <c r="M308" s="158">
        <f ca="1"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>13.155752212389379</v>
      </c>
      <c r="N308" s="159">
        <f ca="1"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>-18.846567394125469</v>
      </c>
      <c r="O308" s="158">
        <f ca="1"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>9.3216950090904831</v>
      </c>
      <c r="P308" s="158">
        <f ca="1"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>8.8244229094076641</v>
      </c>
      <c r="Q308" s="159">
        <f ca="1"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>-17.875652411730414</v>
      </c>
      <c r="R308" s="159">
        <f ca="1"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>0.72514462531952117</v>
      </c>
      <c r="S308" s="142">
        <f ca="1"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>25.612244897959197</v>
      </c>
    </row>
    <row r="309" spans="2:19" ht="14.1" customHeight="1" x14ac:dyDescent="0.2">
      <c r="B309" s="138" t="str">
        <f>IF((IF($X$1=1,'X1'!B268,(IF($X$1=2,'X2'!B268,(IF($X$1=3,'X3'!B268,(IF($X$1=4,'X4'!B268,(IF($X$1=5,'X5'!B268,'X6'!B268))))))))))="","",(IF($X$1=1,'X1'!B268,(IF($X$1=2,'X2'!B268,(IF($X$1=3,'X3'!B268,(IF($X$1=4,'X4'!B268,(IF($X$1=5,'X5'!B268,'X6'!B268)))))))))))</f>
        <v>JNJ UN Equity</v>
      </c>
      <c r="C309" s="138" t="str">
        <f ca="1"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>Johnson &amp; Johnson</v>
      </c>
      <c r="D309" s="138" t="str">
        <f ca="1"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>Health Care</v>
      </c>
      <c r="E309" s="155">
        <f ca="1"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>136.56</v>
      </c>
      <c r="F309" s="155">
        <f ca="1"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>149</v>
      </c>
      <c r="G309" s="139">
        <f ca="1"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>9.1095489162273058</v>
      </c>
      <c r="H309" s="156">
        <f ca="1"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>366357.16769015999</v>
      </c>
      <c r="I309" s="157">
        <f ca="1"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>11</v>
      </c>
      <c r="J309" s="157">
        <f ca="1"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>2</v>
      </c>
      <c r="K309" s="157">
        <f ca="1"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>23</v>
      </c>
      <c r="L309" s="158">
        <f ca="1"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>15.823870220162224</v>
      </c>
      <c r="M309" s="158">
        <f ca="1"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>14.911552740773095</v>
      </c>
      <c r="N309" s="159">
        <f ca="1"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>-8.2618464028282883</v>
      </c>
      <c r="O309" s="158">
        <f ca="1"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>12.373668679656495</v>
      </c>
      <c r="P309" s="158">
        <f ca="1"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>11.509629199201017</v>
      </c>
      <c r="Q309" s="159">
        <f ca="1"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>9.0123058734726147</v>
      </c>
      <c r="R309" s="159">
        <f ca="1"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>2.8009666080843583</v>
      </c>
      <c r="S309" s="142">
        <f ca="1"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>12.643678160919539</v>
      </c>
    </row>
    <row r="310" spans="2:19" ht="14.1" customHeight="1" x14ac:dyDescent="0.2">
      <c r="B310" s="138" t="str">
        <f>IF((IF($X$1=1,'X1'!B269,(IF($X$1=2,'X2'!B269,(IF($X$1=3,'X3'!B269,(IF($X$1=4,'X4'!B269,(IF($X$1=5,'X5'!B269,'X6'!B269))))))))))="","",(IF($X$1=1,'X1'!B269,(IF($X$1=2,'X2'!B269,(IF($X$1=3,'X3'!B269,(IF($X$1=4,'X4'!B269,(IF($X$1=5,'X5'!B269,'X6'!B269)))))))))))</f>
        <v>JNPR UN Equity</v>
      </c>
      <c r="C310" s="138" t="str">
        <f ca="1"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>Juniper Networks Inc</v>
      </c>
      <c r="D310" s="138" t="str">
        <f ca="1"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>Information Technology</v>
      </c>
      <c r="E310" s="155">
        <f ca="1"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>28.56</v>
      </c>
      <c r="F310" s="155">
        <f ca="1"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>26.5</v>
      </c>
      <c r="G310" s="139">
        <f ca="1"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>-7.2128851540616212</v>
      </c>
      <c r="H310" s="156">
        <f ca="1"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>9847.3454855999989</v>
      </c>
      <c r="I310" s="157">
        <f ca="1"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>6</v>
      </c>
      <c r="J310" s="157">
        <f ca="1"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>5</v>
      </c>
      <c r="K310" s="157">
        <f ca="1"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>27</v>
      </c>
      <c r="L310" s="158">
        <f ca="1"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>14.075899457861015</v>
      </c>
      <c r="M310" s="158">
        <f ca="1"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>12.835955056179774</v>
      </c>
      <c r="N310" s="159">
        <f ca="1"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>-18.395625816099393</v>
      </c>
      <c r="O310" s="158">
        <f ca="1"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>8.1049014362730976</v>
      </c>
      <c r="P310" s="158">
        <f ca="1"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>7.6655595199481024</v>
      </c>
      <c r="Q310" s="159">
        <f ca="1"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>-28.595631795284326</v>
      </c>
      <c r="R310" s="159">
        <f ca="1"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>2.4824929971988792</v>
      </c>
      <c r="S310" s="142">
        <f ca="1"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>-19.090909090909097</v>
      </c>
    </row>
    <row r="311" spans="2:19" ht="14.1" customHeight="1" x14ac:dyDescent="0.2">
      <c r="B311" s="138" t="str">
        <f>IF((IF($X$1=1,'X1'!B270,(IF($X$1=2,'X2'!B270,(IF($X$1=3,'X3'!B270,(IF($X$1=4,'X4'!B270,(IF($X$1=5,'X5'!B270,'X6'!B270))))))))))="","",(IF($X$1=1,'X1'!B270,(IF($X$1=2,'X2'!B270,(IF($X$1=3,'X3'!B270,(IF($X$1=4,'X4'!B270,(IF($X$1=5,'X5'!B270,'X6'!B270)))))))))))</f>
        <v>JPM UN Equity</v>
      </c>
      <c r="C311" s="138" t="str">
        <f ca="1"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>JPMorgan Chase &amp; Co</v>
      </c>
      <c r="D311" s="138" t="str">
        <f ca="1"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>Financials</v>
      </c>
      <c r="E311" s="155">
        <f ca="1"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>108.62</v>
      </c>
      <c r="F311" s="155">
        <f ca="1"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>125</v>
      </c>
      <c r="G311" s="139">
        <f ca="1"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>15.080095746639666</v>
      </c>
      <c r="H311" s="156">
        <f ca="1"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>365059.23170234001</v>
      </c>
      <c r="I311" s="157">
        <f ca="1"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>19</v>
      </c>
      <c r="J311" s="157">
        <f ca="1"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>1</v>
      </c>
      <c r="K311" s="157">
        <f ca="1"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>34</v>
      </c>
      <c r="L311" s="158">
        <f ca="1"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>10.894684052156469</v>
      </c>
      <c r="M311" s="158">
        <f ca="1"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>9.9678810681839032</v>
      </c>
      <c r="N311" s="159">
        <f ca="1"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>-36.838574567180636</v>
      </c>
      <c r="O311" s="158" t="str">
        <f ca="1"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>NA</v>
      </c>
      <c r="P311" s="158" t="str">
        <f ca="1"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>NA</v>
      </c>
      <c r="Q311" s="159" t="str">
        <f ca="1"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 xml:space="preserve"> </v>
      </c>
      <c r="R311" s="159">
        <f ca="1"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>3.0823052844779966</v>
      </c>
      <c r="S311" s="142">
        <f ca="1"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>30.914488407844743</v>
      </c>
    </row>
    <row r="312" spans="2:19" ht="14.1" customHeight="1" x14ac:dyDescent="0.2">
      <c r="B312" s="138" t="str">
        <f>IF((IF($X$1=1,'X1'!B271,(IF($X$1=2,'X2'!B271,(IF($X$1=3,'X3'!B271,(IF($X$1=4,'X4'!B271,(IF($X$1=5,'X5'!B271,'X6'!B271))))))))))="","",(IF($X$1=1,'X1'!B271,(IF($X$1=2,'X2'!B271,(IF($X$1=3,'X3'!B271,(IF($X$1=4,'X4'!B271,(IF($X$1=5,'X5'!B271,'X6'!B271)))))))))))</f>
        <v>JWN UN Equity</v>
      </c>
      <c r="C312" s="138" t="str">
        <f ca="1"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>Nordstrom Inc</v>
      </c>
      <c r="D312" s="138" t="str">
        <f ca="1"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>Consumer Discretionary</v>
      </c>
      <c r="E312" s="155">
        <f ca="1"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>62.56</v>
      </c>
      <c r="F312" s="155">
        <f ca="1"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>57</v>
      </c>
      <c r="G312" s="139">
        <f ca="1"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>-8.8874680306905383</v>
      </c>
      <c r="H312" s="156">
        <f ca="1"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>10545.45511504</v>
      </c>
      <c r="I312" s="157">
        <f ca="1"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>6</v>
      </c>
      <c r="J312" s="157">
        <f ca="1"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>3</v>
      </c>
      <c r="K312" s="157">
        <f ca="1"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>25</v>
      </c>
      <c r="L312" s="158">
        <f ca="1"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>17.363308354149321</v>
      </c>
      <c r="M312" s="158">
        <f ca="1"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>16.53713983610891</v>
      </c>
      <c r="N312" s="159">
        <f ca="1"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>0.66297477076220357</v>
      </c>
      <c r="O312" s="158">
        <f ca="1"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>7.2950915854790672</v>
      </c>
      <c r="P312" s="158">
        <f ca="1"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>7.0602046411268446</v>
      </c>
      <c r="Q312" s="159">
        <f ca="1"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>-35.730075220236344</v>
      </c>
      <c r="R312" s="159">
        <f ca="1"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>2.3897058823529411</v>
      </c>
      <c r="S312" s="142">
        <f ca="1"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>-3.9023920752789301</v>
      </c>
    </row>
    <row r="313" spans="2:19" ht="14.1" customHeight="1" x14ac:dyDescent="0.2">
      <c r="B313" s="138" t="str">
        <f>IF((IF($X$1=1,'X1'!B272,(IF($X$1=2,'X2'!B272,(IF($X$1=3,'X3'!B272,(IF($X$1=4,'X4'!B272,(IF($X$1=5,'X5'!B272,'X6'!B272))))))))))="","",(IF($X$1=1,'X1'!B272,(IF($X$1=2,'X2'!B272,(IF($X$1=3,'X3'!B272,(IF($X$1=4,'X4'!B272,(IF($X$1=5,'X5'!B272,'X6'!B272)))))))))))</f>
        <v>K UN Equity</v>
      </c>
      <c r="C313" s="138" t="str">
        <f ca="1"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>Kellogg Co</v>
      </c>
      <c r="D313" s="138" t="str">
        <f ca="1"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>Consumer Staples</v>
      </c>
      <c r="E313" s="155">
        <f ca="1"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>69.849999999999994</v>
      </c>
      <c r="F313" s="155">
        <f ca="1"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>75</v>
      </c>
      <c r="G313" s="139">
        <f ca="1"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>7.372942018611317</v>
      </c>
      <c r="H313" s="156">
        <f ca="1"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>24215.084812050001</v>
      </c>
      <c r="I313" s="157">
        <f ca="1"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>8</v>
      </c>
      <c r="J313" s="157">
        <f ca="1"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>3</v>
      </c>
      <c r="K313" s="157">
        <f ca="1"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>23</v>
      </c>
      <c r="L313" s="158">
        <f ca="1"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>14.845908607863974</v>
      </c>
      <c r="M313" s="158">
        <f ca="1"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>14.328205128205127</v>
      </c>
      <c r="N313" s="159">
        <f ca="1"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>-13.931533486512848</v>
      </c>
      <c r="O313" s="158">
        <f ca="1"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>12.716567610539068</v>
      </c>
      <c r="P313" s="158">
        <f ca="1"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>12.563156892833087</v>
      </c>
      <c r="Q313" s="159">
        <f ca="1"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>12.033253347079565</v>
      </c>
      <c r="R313" s="159">
        <f ca="1"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>3.3385826771653546</v>
      </c>
      <c r="S313" s="142">
        <f ca="1"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>1.3333333333333344</v>
      </c>
    </row>
    <row r="314" spans="2:19" ht="14.1" customHeight="1" x14ac:dyDescent="0.2">
      <c r="B314" s="138" t="str">
        <f>IF((IF($X$1=1,'X1'!B273,(IF($X$1=2,'X2'!B273,(IF($X$1=3,'X3'!B273,(IF($X$1=4,'X4'!B273,(IF($X$1=5,'X5'!B273,'X6'!B273))))))))))="","",(IF($X$1=1,'X1'!B273,(IF($X$1=2,'X2'!B273,(IF($X$1=3,'X3'!B273,(IF($X$1=4,'X4'!B273,(IF($X$1=5,'X5'!B273,'X6'!B273)))))))))))</f>
        <v>KEY UN Equity</v>
      </c>
      <c r="C314" s="138" t="str">
        <f ca="1"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>KeyCorp</v>
      </c>
      <c r="D314" s="138" t="str">
        <f ca="1"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>Financials</v>
      </c>
      <c r="E314" s="155">
        <f ca="1"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>18.579999999999998</v>
      </c>
      <c r="F314" s="155">
        <f ca="1"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>24</v>
      </c>
      <c r="G314" s="139">
        <f ca="1"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>29.171151776103343</v>
      </c>
      <c r="H314" s="156">
        <f ca="1"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>19546.830552200001</v>
      </c>
      <c r="I314" s="157">
        <f ca="1"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>21</v>
      </c>
      <c r="J314" s="157">
        <f ca="1"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>1</v>
      </c>
      <c r="K314" s="157">
        <f ca="1"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>28</v>
      </c>
      <c r="L314" s="158">
        <f ca="1"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>9.7124934657605841</v>
      </c>
      <c r="M314" s="158">
        <f ca="1"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>8.8645038167938921</v>
      </c>
      <c r="N314" s="159">
        <f ca="1"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>-43.692269654854599</v>
      </c>
      <c r="O314" s="158" t="str">
        <f ca="1"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>NA</v>
      </c>
      <c r="P314" s="158" t="str">
        <f ca="1"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>NA</v>
      </c>
      <c r="Q314" s="159" t="str">
        <f ca="1"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 xml:space="preserve"> </v>
      </c>
      <c r="R314" s="159">
        <f ca="1"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>3.9558665231431651</v>
      </c>
      <c r="S314" s="142">
        <f ca="1"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>27.142857142857153</v>
      </c>
    </row>
    <row r="315" spans="2:19" ht="14.1" customHeight="1" x14ac:dyDescent="0.2">
      <c r="B315" s="138" t="str">
        <f>IF((IF($X$1=1,'X1'!B274,(IF($X$1=2,'X2'!B274,(IF($X$1=3,'X3'!B274,(IF($X$1=4,'X4'!B274,(IF($X$1=5,'X5'!B274,'X6'!B274))))))))))="","",(IF($X$1=1,'X1'!B274,(IF($X$1=2,'X2'!B274,(IF($X$1=3,'X3'!B274,(IF($X$1=4,'X4'!B274,(IF($X$1=5,'X5'!B274,'X6'!B274)))))))))))</f>
        <v>KHC UW Equity</v>
      </c>
      <c r="C315" s="138" t="str">
        <f ca="1"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>Kraft Heinz Co/The</v>
      </c>
      <c r="D315" s="138" t="str">
        <f ca="1"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>Consumer Staples</v>
      </c>
      <c r="E315" s="155">
        <f ca="1"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>55.44</v>
      </c>
      <c r="F315" s="155">
        <f ca="1"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>66</v>
      </c>
      <c r="G315" s="139">
        <f ca="1"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>19.047619047619047</v>
      </c>
      <c r="H315" s="156">
        <f ca="1"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>67590.910149839998</v>
      </c>
      <c r="I315" s="157">
        <f ca="1"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>16</v>
      </c>
      <c r="J315" s="157">
        <f ca="1"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>4</v>
      </c>
      <c r="K315" s="157">
        <f ca="1"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>25</v>
      </c>
      <c r="L315" s="158">
        <f ca="1"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>14.4375</v>
      </c>
      <c r="M315" s="158">
        <f ca="1"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>13.887775551102203</v>
      </c>
      <c r="N315" s="159">
        <f ca="1"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>-16.299263446209665</v>
      </c>
      <c r="O315" s="158">
        <f ca="1"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>12.6416128653357</v>
      </c>
      <c r="P315" s="158">
        <f ca="1"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>12.443269066927519</v>
      </c>
      <c r="Q315" s="159">
        <f ca="1"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>11.372900316598678</v>
      </c>
      <c r="R315" s="159">
        <f ca="1"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>4.7601010101010113</v>
      </c>
      <c r="S315" s="142">
        <f ca="1"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>-1.8072289156626391</v>
      </c>
    </row>
    <row r="316" spans="2:19" ht="14.1" customHeight="1" x14ac:dyDescent="0.2">
      <c r="B316" s="138" t="str">
        <f>IF((IF($X$1=1,'X1'!B275,(IF($X$1=2,'X2'!B275,(IF($X$1=3,'X3'!B275,(IF($X$1=4,'X4'!B275,(IF($X$1=5,'X5'!B275,'X6'!B275))))))))))="","",(IF($X$1=1,'X1'!B275,(IF($X$1=2,'X2'!B275,(IF($X$1=3,'X3'!B275,(IF($X$1=4,'X4'!B275,(IF($X$1=5,'X5'!B275,'X6'!B275)))))))))))</f>
        <v>KIM UN Equity</v>
      </c>
      <c r="C316" s="138" t="str">
        <f ca="1"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>Kimco Realty Corp</v>
      </c>
      <c r="D316" s="138" t="str">
        <f ca="1"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>Real Estate</v>
      </c>
      <c r="E316" s="155">
        <f ca="1"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>15.14</v>
      </c>
      <c r="F316" s="155">
        <f ca="1"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>17</v>
      </c>
      <c r="G316" s="139">
        <f ca="1"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>12.285336856010565</v>
      </c>
      <c r="H316" s="156">
        <f ca="1"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>6379.7251908200005</v>
      </c>
      <c r="I316" s="157">
        <f ca="1"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>7</v>
      </c>
      <c r="J316" s="157">
        <f ca="1"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>3</v>
      </c>
      <c r="K316" s="157">
        <f ca="1"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>23</v>
      </c>
      <c r="L316" s="158">
        <f ca="1"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>26.654929577464788</v>
      </c>
      <c r="M316" s="158">
        <f ca="1"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>22.766917293233082</v>
      </c>
      <c r="N316" s="159">
        <f ca="1"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>54.530717812863315</v>
      </c>
      <c r="O316" s="158">
        <f ca="1"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>15.279635364070765</v>
      </c>
      <c r="P316" s="158">
        <f ca="1"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>14.810116783048398</v>
      </c>
      <c r="Q316" s="159">
        <f ca="1"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>34.613939250024586</v>
      </c>
      <c r="R316" s="159">
        <f ca="1"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>7.5363276089828259</v>
      </c>
      <c r="S316" s="142">
        <f ca="1"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>-28.901528617134737</v>
      </c>
    </row>
    <row r="317" spans="2:19" ht="14.1" customHeight="1" x14ac:dyDescent="0.2">
      <c r="B317" s="138" t="str">
        <f>IF((IF($X$1=1,'X1'!B276,(IF($X$1=2,'X2'!B276,(IF($X$1=3,'X3'!B276,(IF($X$1=4,'X4'!B276,(IF($X$1=5,'X5'!B276,'X6'!B276))))))))))="","",(IF($X$1=1,'X1'!B276,(IF($X$1=2,'X2'!B276,(IF($X$1=3,'X3'!B276,(IF($X$1=4,'X4'!B276,(IF($X$1=5,'X5'!B276,'X6'!B276)))))))))))</f>
        <v>KLAC UW Equity</v>
      </c>
      <c r="C317" s="138" t="str">
        <f ca="1"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>KLA-Tencor Corp</v>
      </c>
      <c r="D317" s="138" t="str">
        <f ca="1"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>Information Technology</v>
      </c>
      <c r="E317" s="155">
        <f ca="1"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>92.96</v>
      </c>
      <c r="F317" s="155">
        <f ca="1"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>128</v>
      </c>
      <c r="G317" s="139">
        <f ca="1"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>37.6936316695353</v>
      </c>
      <c r="H317" s="156">
        <f ca="1"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>14393.462808479999</v>
      </c>
      <c r="I317" s="157">
        <f ca="1"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>11</v>
      </c>
      <c r="J317" s="157">
        <f ca="1"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>0</v>
      </c>
      <c r="K317" s="157">
        <f ca="1"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>15</v>
      </c>
      <c r="L317" s="158">
        <f ca="1"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>10.661773139121459</v>
      </c>
      <c r="M317" s="158">
        <f ca="1"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>10.297994904176358</v>
      </c>
      <c r="N317" s="159">
        <f ca="1"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>-38.188864781722351</v>
      </c>
      <c r="O317" s="158">
        <f ca="1"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>7.8507262346560092</v>
      </c>
      <c r="P317" s="158">
        <f ca="1"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>7.6452622665438277</v>
      </c>
      <c r="Q317" s="159">
        <f ca="1"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>-30.834921171901353</v>
      </c>
      <c r="R317" s="159">
        <f ca="1"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>3.1949225473321863</v>
      </c>
      <c r="S317" s="142">
        <f ca="1"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>22.666666666666675</v>
      </c>
    </row>
    <row r="318" spans="2:19" ht="14.1" customHeight="1" x14ac:dyDescent="0.2">
      <c r="B318" s="138" t="str">
        <f>IF((IF($X$1=1,'X1'!B277,(IF($X$1=2,'X2'!B277,(IF($X$1=3,'X3'!B277,(IF($X$1=4,'X4'!B277,(IF($X$1=5,'X5'!B277,'X6'!B277))))))))))="","",(IF($X$1=1,'X1'!B277,(IF($X$1=2,'X2'!B277,(IF($X$1=3,'X3'!B277,(IF($X$1=4,'X4'!B277,(IF($X$1=5,'X5'!B277,'X6'!B277)))))))))))</f>
        <v>KMB UN Equity</v>
      </c>
      <c r="C318" s="138" t="str">
        <f ca="1"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>Kimberly-Clark Corp</v>
      </c>
      <c r="D318" s="138" t="str">
        <f ca="1"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>Consumer Staples</v>
      </c>
      <c r="E318" s="155">
        <f ca="1"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>110.07</v>
      </c>
      <c r="F318" s="155">
        <f ca="1"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>107</v>
      </c>
      <c r="G318" s="139">
        <f ca="1"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>-2.7891341873353293</v>
      </c>
      <c r="H318" s="156">
        <f ca="1"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>38267.436027869997</v>
      </c>
      <c r="I318" s="157">
        <f ca="1"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>0</v>
      </c>
      <c r="J318" s="157">
        <f ca="1"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>5</v>
      </c>
      <c r="K318" s="157">
        <f ca="1"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>20</v>
      </c>
      <c r="L318" s="158">
        <f ca="1"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>15.867089519965401</v>
      </c>
      <c r="M318" s="158">
        <f ca="1"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>14.892436747395481</v>
      </c>
      <c r="N318" s="159">
        <f ca="1"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>-8.0112845169848299</v>
      </c>
      <c r="O318" s="158">
        <f ca="1"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>10.917207218906047</v>
      </c>
      <c r="P318" s="158">
        <f ca="1"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>10.490315210627333</v>
      </c>
      <c r="Q318" s="159">
        <f ca="1"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>-3.8191531192260819</v>
      </c>
      <c r="R318" s="159">
        <f ca="1"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>3.8021259198691748</v>
      </c>
      <c r="S318" s="142">
        <f ca="1"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>2.1874999999999951</v>
      </c>
    </row>
    <row r="319" spans="2:19" ht="14.1" customHeight="1" x14ac:dyDescent="0.2">
      <c r="B319" s="138" t="str">
        <f>IF((IF($X$1=1,'X1'!B278,(IF($X$1=2,'X2'!B278,(IF($X$1=3,'X3'!B278,(IF($X$1=4,'X4'!B278,(IF($X$1=5,'X5'!B278,'X6'!B278))))))))))="","",(IF($X$1=1,'X1'!B278,(IF($X$1=2,'X2'!B278,(IF($X$1=3,'X3'!B278,(IF($X$1=4,'X4'!B278,(IF($X$1=5,'X5'!B278,'X6'!B278)))))))))))</f>
        <v>KMI UN Equity</v>
      </c>
      <c r="C319" s="138" t="str">
        <f ca="1"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>Kinder Morgan Inc/DE</v>
      </c>
      <c r="D319" s="138" t="str">
        <f ca="1"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>Energy</v>
      </c>
      <c r="E319" s="155">
        <f ca="1"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>17.920000000000002</v>
      </c>
      <c r="F319" s="155">
        <f ca="1"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>21</v>
      </c>
      <c r="G319" s="139">
        <f ca="1"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>17.187499999999979</v>
      </c>
      <c r="H319" s="156">
        <f ca="1"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>39546.375142400007</v>
      </c>
      <c r="I319" s="157">
        <f ca="1"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>17</v>
      </c>
      <c r="J319" s="157">
        <f ca="1"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>0</v>
      </c>
      <c r="K319" s="157">
        <f ca="1"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>23</v>
      </c>
      <c r="L319" s="158">
        <f ca="1"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>17.690029615004935</v>
      </c>
      <c r="M319" s="158">
        <f ca="1"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>16.217194570135749</v>
      </c>
      <c r="N319" s="159">
        <f ca="1"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>2.5571261253179101</v>
      </c>
      <c r="O319" s="158">
        <f ca="1"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>10.434603980084278</v>
      </c>
      <c r="P319" s="158">
        <f ca="1"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>10.064166691999247</v>
      </c>
      <c r="Q319" s="159">
        <f ca="1"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>-8.0708987613623329</v>
      </c>
      <c r="R319" s="159">
        <f ca="1"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>5.5357142857142856</v>
      </c>
      <c r="S319" s="142">
        <f ca="1"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>39.333333333333329</v>
      </c>
    </row>
    <row r="320" spans="2:19" ht="14.1" customHeight="1" x14ac:dyDescent="0.2">
      <c r="B320" s="138" t="str">
        <f>IF((IF($X$1=1,'X1'!B279,(IF($X$1=2,'X2'!B279,(IF($X$1=3,'X3'!B279,(IF($X$1=4,'X4'!B279,(IF($X$1=5,'X5'!B279,'X6'!B279))))))))))="","",(IF($X$1=1,'X1'!B279,(IF($X$1=2,'X2'!B279,(IF($X$1=3,'X3'!B279,(IF($X$1=4,'X4'!B279,(IF($X$1=5,'X5'!B279,'X6'!B279)))))))))))</f>
        <v>KMX UN Equity</v>
      </c>
      <c r="C320" s="138" t="str">
        <f ca="1"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>CarMax Inc</v>
      </c>
      <c r="D320" s="138" t="str">
        <f ca="1"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>Consumer Discretionary</v>
      </c>
      <c r="E320" s="155">
        <f ca="1"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>70.760000000000005</v>
      </c>
      <c r="F320" s="155">
        <f ca="1"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>85</v>
      </c>
      <c r="G320" s="139">
        <f ca="1"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>20.124364047484455</v>
      </c>
      <c r="H320" s="156">
        <f ca="1"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>12356.19915468</v>
      </c>
      <c r="I320" s="157">
        <f ca="1"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>11</v>
      </c>
      <c r="J320" s="157">
        <f ca="1"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>0</v>
      </c>
      <c r="K320" s="157">
        <f ca="1"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>18</v>
      </c>
      <c r="L320" s="158">
        <f ca="1"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>15.246714070243483</v>
      </c>
      <c r="M320" s="158">
        <f ca="1"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>14.06200317965024</v>
      </c>
      <c r="N320" s="159">
        <f ca="1"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>-11.607882410083592</v>
      </c>
      <c r="O320" s="158">
        <f ca="1"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>19.02463104467704</v>
      </c>
      <c r="P320" s="158">
        <f ca="1"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>18.038412613757966</v>
      </c>
      <c r="Q320" s="159">
        <f ca="1"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>67.607437395024078</v>
      </c>
      <c r="R320" s="159" t="str">
        <f ca="1"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 xml:space="preserve"> </v>
      </c>
      <c r="S320" s="142">
        <f ca="1"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>26.296296296296305</v>
      </c>
    </row>
    <row r="321" spans="2:19" ht="14.1" customHeight="1" x14ac:dyDescent="0.2">
      <c r="B321" s="138" t="str">
        <f>IF((IF($X$1=1,'X1'!B280,(IF($X$1=2,'X2'!B280,(IF($X$1=3,'X3'!B280,(IF($X$1=4,'X4'!B280,(IF($X$1=5,'X5'!B280,'X6'!B280))))))))))="","",(IF($X$1=1,'X1'!B280,(IF($X$1=2,'X2'!B280,(IF($X$1=3,'X3'!B280,(IF($X$1=4,'X4'!B280,(IF($X$1=5,'X5'!B280,'X6'!B280)))))))))))</f>
        <v>KO UN Equity</v>
      </c>
      <c r="C321" s="138" t="str">
        <f ca="1"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>Coca-Cola Co/The</v>
      </c>
      <c r="D321" s="138" t="str">
        <f ca="1"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>Consumer Staples</v>
      </c>
      <c r="E321" s="155">
        <f ca="1"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>45.49</v>
      </c>
      <c r="F321" s="155">
        <f ca="1"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>50</v>
      </c>
      <c r="G321" s="139">
        <f ca="1"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>9.9142668718399598</v>
      </c>
      <c r="H321" s="156">
        <f ca="1"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>193465.44211403001</v>
      </c>
      <c r="I321" s="157">
        <f ca="1"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>15</v>
      </c>
      <c r="J321" s="157">
        <f ca="1"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>0</v>
      </c>
      <c r="K321" s="157">
        <f ca="1"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>30</v>
      </c>
      <c r="L321" s="158">
        <f ca="1"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>20.389959659345585</v>
      </c>
      <c r="M321" s="158">
        <f ca="1"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>18.867689755288264</v>
      </c>
      <c r="N321" s="159">
        <f ca="1"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>18.209845318739216</v>
      </c>
      <c r="O321" s="158">
        <f ca="1"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>18.379986963696371</v>
      </c>
      <c r="P321" s="158">
        <f ca="1"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>17.246276243200001</v>
      </c>
      <c r="Q321" s="159">
        <f ca="1"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>61.928108203761226</v>
      </c>
      <c r="R321" s="159">
        <f ca="1"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>3.6601450868322707</v>
      </c>
      <c r="S321" s="142">
        <f ca="1"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>10.000000000000009</v>
      </c>
    </row>
    <row r="322" spans="2:19" ht="14.1" customHeight="1" x14ac:dyDescent="0.2">
      <c r="B322" s="138" t="str">
        <f>IF((IF($X$1=1,'X1'!B281,(IF($X$1=2,'X2'!B281,(IF($X$1=3,'X3'!B281,(IF($X$1=4,'X4'!B281,(IF($X$1=5,'X5'!B281,'X6'!B281))))))))))="","",(IF($X$1=1,'X1'!B281,(IF($X$1=2,'X2'!B281,(IF($X$1=3,'X3'!B281,(IF($X$1=4,'X4'!B281,(IF($X$1=5,'X5'!B281,'X6'!B281)))))))))))</f>
        <v>KORS UN Equity</v>
      </c>
      <c r="C322" s="138" t="str">
        <f ca="1"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>Michael Kors Holdings Ltd</v>
      </c>
      <c r="D322" s="138" t="str">
        <f ca="1"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>Consumer Discretionary</v>
      </c>
      <c r="E322" s="155">
        <f ca="1"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>64.05</v>
      </c>
      <c r="F322" s="155">
        <f ca="1"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>75</v>
      </c>
      <c r="G322" s="139">
        <f ca="1"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>17.096018735362996</v>
      </c>
      <c r="H322" s="156">
        <f ca="1"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>9564.0545007000001</v>
      </c>
      <c r="I322" s="157">
        <f ca="1"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>12</v>
      </c>
      <c r="J322" s="157">
        <f ca="1"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>1</v>
      </c>
      <c r="K322" s="157">
        <f ca="1"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>27</v>
      </c>
      <c r="L322" s="158">
        <f ca="1"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>12.715902322811196</v>
      </c>
      <c r="M322" s="158">
        <f ca="1"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>12.216288384512682</v>
      </c>
      <c r="N322" s="159">
        <f ca="1"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>-26.280146121880477</v>
      </c>
      <c r="O322" s="158">
        <f ca="1"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>8.7960877985797286</v>
      </c>
      <c r="P322" s="158">
        <f ca="1"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>8.2903597948757888</v>
      </c>
      <c r="Q322" s="159">
        <f ca="1"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>-22.506264034272395</v>
      </c>
      <c r="R322" s="159">
        <f ca="1"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>0</v>
      </c>
      <c r="S322" s="142">
        <f ca="1"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>-17.51879699248121</v>
      </c>
    </row>
    <row r="323" spans="2:19" ht="14.1" customHeight="1" x14ac:dyDescent="0.2">
      <c r="B323" s="138" t="str">
        <f>IF((IF($X$1=1,'X1'!B282,(IF($X$1=2,'X2'!B282,(IF($X$1=3,'X3'!B282,(IF($X$1=4,'X4'!B282,(IF($X$1=5,'X5'!B282,'X6'!B282))))))))))="","",(IF($X$1=1,'X1'!B282,(IF($X$1=2,'X2'!B282,(IF($X$1=3,'X3'!B282,(IF($X$1=4,'X4'!B282,(IF($X$1=5,'X5'!B282,'X6'!B282)))))))))))</f>
        <v>KR UN Equity</v>
      </c>
      <c r="C323" s="138" t="str">
        <f ca="1"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>Kroger Co/The</v>
      </c>
      <c r="D323" s="138" t="str">
        <f ca="1"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>Consumer Staples</v>
      </c>
      <c r="E323" s="155">
        <f ca="1"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>27.2</v>
      </c>
      <c r="F323" s="155">
        <f ca="1"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>31</v>
      </c>
      <c r="G323" s="139">
        <f ca="1"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>13.970588235294112</v>
      </c>
      <c r="H323" s="156">
        <f ca="1"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>21689.789401599999</v>
      </c>
      <c r="I323" s="157">
        <f ca="1"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>11</v>
      </c>
      <c r="J323" s="157">
        <f ca="1"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>2</v>
      </c>
      <c r="K323" s="157">
        <f ca="1"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>26</v>
      </c>
      <c r="L323" s="158">
        <f ca="1"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>12.32442229270503</v>
      </c>
      <c r="M323" s="158">
        <f ca="1"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>12.110418521816563</v>
      </c>
      <c r="N323" s="159">
        <f ca="1"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>-28.54973343727346</v>
      </c>
      <c r="O323" s="158">
        <f ca="1"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>6.7544239144780258</v>
      </c>
      <c r="P323" s="158">
        <f ca="1"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>6.6276955870850118</v>
      </c>
      <c r="Q323" s="159">
        <f ca="1"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>-40.493369846345551</v>
      </c>
      <c r="R323" s="159">
        <f ca="1"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>1.9705882352941178</v>
      </c>
      <c r="S323" s="142">
        <f ca="1"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>-1.1363636363636374</v>
      </c>
    </row>
    <row r="324" spans="2:19" ht="14.1" customHeight="1" x14ac:dyDescent="0.2">
      <c r="B324" s="138" t="str">
        <f>IF((IF($X$1=1,'X1'!B283,(IF($X$1=2,'X2'!B283,(IF($X$1=3,'X3'!B283,(IF($X$1=4,'X4'!B283,(IF($X$1=5,'X5'!B283,'X6'!B283))))))))))="","",(IF($X$1=1,'X1'!B283,(IF($X$1=2,'X2'!B283,(IF($X$1=3,'X3'!B283,(IF($X$1=4,'X4'!B283,(IF($X$1=5,'X5'!B283,'X6'!B283)))))))))))</f>
        <v>KSS UN Equity</v>
      </c>
      <c r="C324" s="138" t="str">
        <f ca="1"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>Kohl's Corp</v>
      </c>
      <c r="D324" s="138" t="str">
        <f ca="1"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>Consumer Discretionary</v>
      </c>
      <c r="E324" s="155">
        <f ca="1"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>73.400000000000006</v>
      </c>
      <c r="F324" s="155">
        <f ca="1"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>81</v>
      </c>
      <c r="G324" s="139">
        <f ca="1"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>10.354223433242504</v>
      </c>
      <c r="H324" s="156">
        <f ca="1"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>12236.722676200001</v>
      </c>
      <c r="I324" s="157">
        <f ca="1"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>9</v>
      </c>
      <c r="J324" s="157">
        <f ca="1"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>2</v>
      </c>
      <c r="K324" s="157">
        <f ca="1"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>23</v>
      </c>
      <c r="L324" s="158">
        <f ca="1"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>13.37219894334123</v>
      </c>
      <c r="M324" s="158">
        <f ca="1"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>12.622527944969905</v>
      </c>
      <c r="N324" s="159">
        <f ca="1"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>-22.475296907256947</v>
      </c>
      <c r="O324" s="158">
        <f ca="1"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>6.2407946280991737</v>
      </c>
      <c r="P324" s="158">
        <f ca="1"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>6.1561199957933965</v>
      </c>
      <c r="Q324" s="159">
        <f ca="1"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>-45.018455681588662</v>
      </c>
      <c r="R324" s="159">
        <f ca="1"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>3.3637602179836508</v>
      </c>
      <c r="S324" s="142">
        <f ca="1"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>36.428571428571452</v>
      </c>
    </row>
    <row r="325" spans="2:19" ht="14.1" customHeight="1" x14ac:dyDescent="0.2">
      <c r="B325" s="138" t="str">
        <f>IF((IF($X$1=1,'X1'!B284,(IF($X$1=2,'X2'!B284,(IF($X$1=3,'X3'!B284,(IF($X$1=4,'X4'!B284,(IF($X$1=5,'X5'!B284,'X6'!B284))))))))))="","",(IF($X$1=1,'X1'!B284,(IF($X$1=2,'X2'!B284,(IF($X$1=3,'X3'!B284,(IF($X$1=4,'X4'!B284,(IF($X$1=5,'X5'!B284,'X6'!B284)))))))))))</f>
        <v>KSU UN Equity</v>
      </c>
      <c r="C325" s="138" t="str">
        <f ca="1"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>Kansas City Southern</v>
      </c>
      <c r="D325" s="138" t="str">
        <f ca="1"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>Industrials</v>
      </c>
      <c r="E325" s="155">
        <f ca="1"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>105.28</v>
      </c>
      <c r="F325" s="155">
        <f ca="1"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>127</v>
      </c>
      <c r="G325" s="139">
        <f ca="1"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>20.630699088145899</v>
      </c>
      <c r="H325" s="156">
        <f ca="1"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>10755.31562784</v>
      </c>
      <c r="I325" s="157">
        <f ca="1"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>11</v>
      </c>
      <c r="J325" s="157">
        <f ca="1"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>0</v>
      </c>
      <c r="K325" s="157">
        <f ca="1"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>20</v>
      </c>
      <c r="L325" s="158">
        <f ca="1"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>15.106901994547281</v>
      </c>
      <c r="M325" s="158">
        <f ca="1"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>13.401221995926681</v>
      </c>
      <c r="N325" s="159">
        <f ca="1"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>-12.418436433625512</v>
      </c>
      <c r="O325" s="158">
        <f ca="1"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>9.3144372930287851</v>
      </c>
      <c r="P325" s="158">
        <f ca="1"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>8.6702598798608914</v>
      </c>
      <c r="Q325" s="159">
        <f ca="1"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>-17.939593057285386</v>
      </c>
      <c r="R325" s="159">
        <f ca="1"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>1.327887537993921</v>
      </c>
      <c r="S325" s="142">
        <f ca="1"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>16.148148148148145</v>
      </c>
    </row>
    <row r="326" spans="2:19" ht="14.1" customHeight="1" x14ac:dyDescent="0.2">
      <c r="B326" s="138" t="str">
        <f>IF((IF($X$1=1,'X1'!B285,(IF($X$1=2,'X2'!B285,(IF($X$1=3,'X3'!B285,(IF($X$1=4,'X4'!B285,(IF($X$1=5,'X5'!B285,'X6'!B285))))))))))="","",(IF($X$1=1,'X1'!B285,(IF($X$1=2,'X2'!B285,(IF($X$1=3,'X3'!B285,(IF($X$1=4,'X4'!B285,(IF($X$1=5,'X5'!B285,'X6'!B285)))))))))))</f>
        <v>L UN Equity</v>
      </c>
      <c r="C326" s="138" t="str">
        <f ca="1"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>Loews Corp</v>
      </c>
      <c r="D326" s="138" t="str">
        <f ca="1"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>Financials</v>
      </c>
      <c r="E326" s="155">
        <f ca="1"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>47.06</v>
      </c>
      <c r="F326" s="155">
        <f ca="1"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>54</v>
      </c>
      <c r="G326" s="139">
        <f ca="1"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>14.747131321716944</v>
      </c>
      <c r="H326" s="156">
        <f ca="1"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>14870.117720120001</v>
      </c>
      <c r="I326" s="157">
        <f ca="1"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>1</v>
      </c>
      <c r="J326" s="157">
        <f ca="1"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>0</v>
      </c>
      <c r="K326" s="157">
        <f ca="1"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>3</v>
      </c>
      <c r="L326" s="158">
        <f ca="1"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>11.765000000000001</v>
      </c>
      <c r="M326" s="158">
        <f ca="1"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>12.066666666666668</v>
      </c>
      <c r="N326" s="159">
        <f ca="1"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>-31.792958229932921</v>
      </c>
      <c r="O326" s="158" t="str">
        <f ca="1"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>NA</v>
      </c>
      <c r="P326" s="158" t="str">
        <f ca="1"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>NA</v>
      </c>
      <c r="Q326" s="159" t="str">
        <f ca="1"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 xml:space="preserve"> </v>
      </c>
      <c r="R326" s="159">
        <f ca="1"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>0.59498512537186576</v>
      </c>
      <c r="S326" s="142">
        <f ca="1"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>165.60099375633357</v>
      </c>
    </row>
    <row r="327" spans="2:19" ht="14.1" customHeight="1" x14ac:dyDescent="0.2">
      <c r="B327" s="138" t="str">
        <f>IF((IF($X$1=1,'X1'!B286,(IF($X$1=2,'X2'!B286,(IF($X$1=3,'X3'!B286,(IF($X$1=4,'X4'!B286,(IF($X$1=5,'X5'!B286,'X6'!B286))))))))))="","",(IF($X$1=1,'X1'!B286,(IF($X$1=2,'X2'!B286,(IF($X$1=3,'X3'!B286,(IF($X$1=4,'X4'!B286,(IF($X$1=5,'X5'!B286,'X6'!B286)))))))))))</f>
        <v>LB UN Equity</v>
      </c>
      <c r="C327" s="138" t="str">
        <f ca="1"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>L Brands Inc</v>
      </c>
      <c r="D327" s="138" t="str">
        <f ca="1"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>Consumer Discretionary</v>
      </c>
      <c r="E327" s="155">
        <f ca="1"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>31.64</v>
      </c>
      <c r="F327" s="155">
        <f ca="1"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>32</v>
      </c>
      <c r="G327" s="139">
        <f ca="1"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>1.1378002528444897</v>
      </c>
      <c r="H327" s="156">
        <f ca="1"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>8703.0070201199997</v>
      </c>
      <c r="I327" s="157">
        <f ca="1"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>7</v>
      </c>
      <c r="J327" s="157">
        <f ca="1"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>4</v>
      </c>
      <c r="K327" s="157">
        <f ca="1"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>28</v>
      </c>
      <c r="L327" s="158">
        <f ca="1"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>12.383561643835616</v>
      </c>
      <c r="M327" s="158">
        <f ca="1"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>11.998483124762988</v>
      </c>
      <c r="N327" s="159">
        <f ca="1"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>-28.206875792325004</v>
      </c>
      <c r="O327" s="158">
        <f ca="1"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>7.2424210563765818</v>
      </c>
      <c r="P327" s="158">
        <f ca="1"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>7.2446984758997965</v>
      </c>
      <c r="Q327" s="159">
        <f ca="1"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>-36.19410379395093</v>
      </c>
      <c r="R327" s="159">
        <f ca="1"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>7.6011378002528449</v>
      </c>
      <c r="S327" s="142">
        <f ca="1"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>-85.000000000000014</v>
      </c>
    </row>
    <row r="328" spans="2:19" ht="14.1" customHeight="1" x14ac:dyDescent="0.2">
      <c r="B328" s="138" t="str">
        <f>IF((IF($X$1=1,'X1'!B287,(IF($X$1=2,'X2'!B287,(IF($X$1=3,'X3'!B287,(IF($X$1=4,'X4'!B287,(IF($X$1=5,'X5'!B287,'X6'!B287))))))))))="","",(IF($X$1=1,'X1'!B287,(IF($X$1=2,'X2'!B287,(IF($X$1=3,'X3'!B287,(IF($X$1=4,'X4'!B287,(IF($X$1=5,'X5'!B287,'X6'!B287)))))))))))</f>
        <v>LEG UN Equity</v>
      </c>
      <c r="C328" s="138" t="str">
        <f ca="1"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>Leggett &amp; Platt Inc</v>
      </c>
      <c r="D328" s="138" t="str">
        <f ca="1"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>Consumer Discretionary</v>
      </c>
      <c r="E328" s="155">
        <f ca="1"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>39.67</v>
      </c>
      <c r="F328" s="155">
        <f ca="1"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>50.5</v>
      </c>
      <c r="G328" s="139">
        <f ca="1"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>27.300226871691446</v>
      </c>
      <c r="H328" s="156">
        <f ca="1"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>5163.4645754600006</v>
      </c>
      <c r="I328" s="157">
        <f ca="1"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>5</v>
      </c>
      <c r="J328" s="157">
        <f ca="1"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>0</v>
      </c>
      <c r="K328" s="157">
        <f ca="1"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>7</v>
      </c>
      <c r="L328" s="158">
        <f ca="1"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>13.447457627118643</v>
      </c>
      <c r="M328" s="158">
        <f ca="1"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>12.735152487961477</v>
      </c>
      <c r="N328" s="159">
        <f ca="1"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>-22.038988178998022</v>
      </c>
      <c r="O328" s="158">
        <f ca="1"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>8.9343446777697313</v>
      </c>
      <c r="P328" s="158">
        <f ca="1"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>8.5091931034482755</v>
      </c>
      <c r="Q328" s="159">
        <f ca="1"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>-21.288217746339079</v>
      </c>
      <c r="R328" s="159">
        <f ca="1"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>3.9072346861608267</v>
      </c>
      <c r="S328" s="142">
        <f ca="1"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>16.721311475409834</v>
      </c>
    </row>
    <row r="329" spans="2:19" ht="14.1" customHeight="1" x14ac:dyDescent="0.2">
      <c r="B329" s="138" t="str">
        <f>IF((IF($X$1=1,'X1'!B288,(IF($X$1=2,'X2'!B288,(IF($X$1=3,'X3'!B288,(IF($X$1=4,'X4'!B288,(IF($X$1=5,'X5'!B288,'X6'!B288))))))))))="","",(IF($X$1=1,'X1'!B288,(IF($X$1=2,'X2'!B288,(IF($X$1=3,'X3'!B288,(IF($X$1=4,'X4'!B288,(IF($X$1=5,'X5'!B288,'X6'!B288)))))))))))</f>
        <v>LEN UN Equity</v>
      </c>
      <c r="C329" s="138" t="str">
        <f ca="1"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>Lennar Corp</v>
      </c>
      <c r="D329" s="138" t="str">
        <f ca="1"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>Consumer Discretionary</v>
      </c>
      <c r="E329" s="155">
        <f ca="1"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>44.1</v>
      </c>
      <c r="F329" s="155">
        <f ca="1"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>63</v>
      </c>
      <c r="G329" s="139">
        <f ca="1"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>42.857142857142861</v>
      </c>
      <c r="H329" s="156">
        <f ca="1"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>14293.818477000001</v>
      </c>
      <c r="I329" s="157">
        <f ca="1"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>17</v>
      </c>
      <c r="J329" s="157">
        <f ca="1"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>0</v>
      </c>
      <c r="K329" s="157">
        <f ca="1"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>20</v>
      </c>
      <c r="L329" s="158">
        <f ca="1"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>6.551775367701679</v>
      </c>
      <c r="M329" s="158">
        <f ca="1"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>6.3334769495906942</v>
      </c>
      <c r="N329" s="159">
        <f ca="1"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>-62.01638621564598</v>
      </c>
      <c r="O329" s="158">
        <f ca="1"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>6.7847162281998221</v>
      </c>
      <c r="P329" s="158">
        <f ca="1"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>7.2543283817951956</v>
      </c>
      <c r="Q329" s="159">
        <f ca="1"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>-40.226493865215971</v>
      </c>
      <c r="R329" s="159">
        <f ca="1"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>0.36281179138321995</v>
      </c>
      <c r="S329" s="142">
        <f ca="1"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>54.728682170542633</v>
      </c>
    </row>
    <row r="330" spans="2:19" ht="14.1" customHeight="1" x14ac:dyDescent="0.2">
      <c r="B330" s="138" t="str">
        <f>IF((IF($X$1=1,'X1'!B289,(IF($X$1=2,'X2'!B289,(IF($X$1=3,'X3'!B289,(IF($X$1=4,'X4'!B289,(IF($X$1=5,'X5'!B289,'X6'!B289))))))))))="","",(IF($X$1=1,'X1'!B289,(IF($X$1=2,'X2'!B289,(IF($X$1=3,'X3'!B289,(IF($X$1=4,'X4'!B289,(IF($X$1=5,'X5'!B289,'X6'!B289)))))))))))</f>
        <v>LH UN Equity</v>
      </c>
      <c r="C330" s="138" t="str">
        <f ca="1"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>Laboratory Corp of America Hol</v>
      </c>
      <c r="D330" s="138" t="str">
        <f ca="1"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>Health Care</v>
      </c>
      <c r="E330" s="155">
        <f ca="1"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>173.7</v>
      </c>
      <c r="F330" s="155">
        <f ca="1"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>195</v>
      </c>
      <c r="G330" s="139">
        <f ca="1"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>12.262521588946473</v>
      </c>
      <c r="H330" s="156">
        <f ca="1"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>17700.03</v>
      </c>
      <c r="I330" s="157">
        <f ca="1"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>14</v>
      </c>
      <c r="J330" s="157">
        <f ca="1"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>0</v>
      </c>
      <c r="K330" s="157">
        <f ca="1"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>20</v>
      </c>
      <c r="L330" s="158">
        <f ca="1"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>14.444906444906444</v>
      </c>
      <c r="M330" s="158">
        <f ca="1"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>13.481837938528406</v>
      </c>
      <c r="N330" s="159">
        <f ca="1"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>-16.256324925419051</v>
      </c>
      <c r="O330" s="158">
        <f ca="1"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>11.085529847292921</v>
      </c>
      <c r="P330" s="158">
        <f ca="1"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>10.54909773220972</v>
      </c>
      <c r="Q330" s="159">
        <f ca="1"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>-2.3362268888426296</v>
      </c>
      <c r="R330" s="159">
        <f ca="1"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>0</v>
      </c>
      <c r="S330" s="142">
        <f ca="1"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>17.032520325203254</v>
      </c>
    </row>
    <row r="331" spans="2:19" ht="14.1" customHeight="1" x14ac:dyDescent="0.2">
      <c r="B331" s="138" t="str">
        <f>IF((IF($X$1=1,'X1'!B290,(IF($X$1=2,'X2'!B290,(IF($X$1=3,'X3'!B290,(IF($X$1=4,'X4'!B290,(IF($X$1=5,'X5'!B290,'X6'!B290))))))))))="","",(IF($X$1=1,'X1'!B290,(IF($X$1=2,'X2'!B290,(IF($X$1=3,'X3'!B290,(IF($X$1=4,'X4'!B290,(IF($X$1=5,'X5'!B290,'X6'!B290)))))))))))</f>
        <v>LKQ UW Equity</v>
      </c>
      <c r="C331" s="138" t="str">
        <f ca="1"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>LKQ Corp</v>
      </c>
      <c r="D331" s="138" t="str">
        <f ca="1"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>Consumer Discretionary</v>
      </c>
      <c r="E331" s="155">
        <f ca="1"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>29.42</v>
      </c>
      <c r="F331" s="155">
        <f ca="1"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>43</v>
      </c>
      <c r="G331" s="139">
        <f ca="1"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>46.159075458871499</v>
      </c>
      <c r="H331" s="156">
        <f ca="1"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>9357.9601130200008</v>
      </c>
      <c r="I331" s="157">
        <f ca="1"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>17</v>
      </c>
      <c r="J331" s="157">
        <f ca="1"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>0</v>
      </c>
      <c r="K331" s="157">
        <f ca="1"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>18</v>
      </c>
      <c r="L331" s="158">
        <f ca="1"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>11.233295150820924</v>
      </c>
      <c r="M331" s="158">
        <f ca="1"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>10.443734469293574</v>
      </c>
      <c r="N331" s="159">
        <f ca="1"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>-34.875492429448819</v>
      </c>
      <c r="O331" s="158">
        <f ca="1"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>9.4138041811846698</v>
      </c>
      <c r="P331" s="158">
        <f ca="1"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>8.9859059835711719</v>
      </c>
      <c r="Q331" s="159">
        <f ca="1"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>-17.064168485496612</v>
      </c>
      <c r="R331" s="159" t="str">
        <f ca="1"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 xml:space="preserve"> </v>
      </c>
      <c r="S331" s="142">
        <f ca="1"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>24.8888888888889</v>
      </c>
    </row>
    <row r="332" spans="2:19" ht="14.1" customHeight="1" x14ac:dyDescent="0.2">
      <c r="B332" s="138" t="str">
        <f>IF((IF($X$1=1,'X1'!B291,(IF($X$1=2,'X2'!B291,(IF($X$1=3,'X3'!B291,(IF($X$1=4,'X4'!B291,(IF($X$1=5,'X5'!B291,'X6'!B291))))))))))="","",(IF($X$1=1,'X1'!B291,(IF($X$1=2,'X2'!B291,(IF($X$1=3,'X3'!B291,(IF($X$1=4,'X4'!B291,(IF($X$1=5,'X5'!B291,'X6'!B291)))))))))))</f>
        <v>LLL UN Equity</v>
      </c>
      <c r="C332" s="138" t="str">
        <f ca="1"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>L3 Technologies Inc</v>
      </c>
      <c r="D332" s="138" t="str">
        <f ca="1"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>Industrials</v>
      </c>
      <c r="E332" s="155">
        <f ca="1"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>220.8</v>
      </c>
      <c r="F332" s="155">
        <f ca="1"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>250</v>
      </c>
      <c r="G332" s="139">
        <f ca="1"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>13.224637681159424</v>
      </c>
      <c r="H332" s="156">
        <f ca="1"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>17359.002336000001</v>
      </c>
      <c r="I332" s="157">
        <f ca="1"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>12</v>
      </c>
      <c r="J332" s="157">
        <f ca="1"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>0</v>
      </c>
      <c r="K332" s="157">
        <f ca="1"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>14</v>
      </c>
      <c r="L332" s="158">
        <f ca="1"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>19.125162407968819</v>
      </c>
      <c r="M332" s="158">
        <f ca="1"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>16.83953630262355</v>
      </c>
      <c r="N332" s="159">
        <f ca="1"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>10.877241922621828</v>
      </c>
      <c r="O332" s="158">
        <f ca="1"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>13.051832003368721</v>
      </c>
      <c r="P332" s="158">
        <f ca="1"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>12.03355843880254</v>
      </c>
      <c r="Q332" s="159">
        <f ca="1"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>14.986940364715551</v>
      </c>
      <c r="R332" s="159">
        <f ca="1"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>1.59375</v>
      </c>
      <c r="S332" s="142">
        <f ca="1"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>18.808510638297879</v>
      </c>
    </row>
    <row r="333" spans="2:19" ht="14.1" customHeight="1" x14ac:dyDescent="0.2">
      <c r="B333" s="138" t="str">
        <f>IF((IF($X$1=1,'X1'!B292,(IF($X$1=2,'X2'!B292,(IF($X$1=3,'X3'!B292,(IF($X$1=4,'X4'!B292,(IF($X$1=5,'X5'!B292,'X6'!B292))))))))))="","",(IF($X$1=1,'X1'!B292,(IF($X$1=2,'X2'!B292,(IF($X$1=3,'X3'!B292,(IF($X$1=4,'X4'!B292,(IF($X$1=5,'X5'!B292,'X6'!B292)))))))))))</f>
        <v>LLY UN Equity</v>
      </c>
      <c r="C333" s="138" t="str">
        <f ca="1"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>Eli Lilly &amp; Co</v>
      </c>
      <c r="D333" s="138" t="str">
        <f ca="1"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>Health Care</v>
      </c>
      <c r="E333" s="155">
        <f ca="1"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>111.03</v>
      </c>
      <c r="F333" s="155">
        <f ca="1"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>114.125</v>
      </c>
      <c r="G333" s="139">
        <f ca="1"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>2.7875349004773398</v>
      </c>
      <c r="H333" s="156">
        <f ca="1"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>119244.87165167999</v>
      </c>
      <c r="I333" s="157">
        <f ca="1"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>8</v>
      </c>
      <c r="J333" s="157">
        <f ca="1"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>0</v>
      </c>
      <c r="K333" s="157">
        <f ca="1"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>20</v>
      </c>
      <c r="L333" s="158">
        <f ca="1"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>19.306207616066771</v>
      </c>
      <c r="M333" s="158">
        <f ca="1"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>17.147490347490347</v>
      </c>
      <c r="N333" s="159">
        <f ca="1"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>11.926843118627573</v>
      </c>
      <c r="O333" s="158">
        <f ca="1"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>14.543752487989089</v>
      </c>
      <c r="P333" s="158">
        <f ca="1"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>13.622216419100615</v>
      </c>
      <c r="Q333" s="159">
        <f ca="1"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>28.130794173871365</v>
      </c>
      <c r="R333" s="159">
        <f ca="1"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>2.2534450148608487</v>
      </c>
      <c r="S333" s="142">
        <f ca="1"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>27.238095238095241</v>
      </c>
    </row>
    <row r="334" spans="2:19" ht="14.1" customHeight="1" x14ac:dyDescent="0.2">
      <c r="B334" s="138" t="str">
        <f>IF((IF($X$1=1,'X1'!B293,(IF($X$1=2,'X2'!B293,(IF($X$1=3,'X3'!B293,(IF($X$1=4,'X4'!B293,(IF($X$1=5,'X5'!B293,'X6'!B293))))))))))="","",(IF($X$1=1,'X1'!B293,(IF($X$1=2,'X2'!B293,(IF($X$1=3,'X3'!B293,(IF($X$1=4,'X4'!B293,(IF($X$1=5,'X5'!B293,'X6'!B293)))))))))))</f>
        <v>LMT UN Equity</v>
      </c>
      <c r="C334" s="138" t="str">
        <f ca="1"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>Lockheed Martin Corp</v>
      </c>
      <c r="D334" s="138" t="str">
        <f ca="1"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>Industrials</v>
      </c>
      <c r="E334" s="155">
        <f ca="1"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>337.13</v>
      </c>
      <c r="F334" s="155">
        <f ca="1"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>380</v>
      </c>
      <c r="G334" s="139">
        <f ca="1"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>12.716162904517535</v>
      </c>
      <c r="H334" s="156">
        <f ca="1"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>96008.240780580003</v>
      </c>
      <c r="I334" s="157">
        <f ca="1"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>13</v>
      </c>
      <c r="J334" s="157">
        <f ca="1"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>0</v>
      </c>
      <c r="K334" s="157">
        <f ca="1"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>24</v>
      </c>
      <c r="L334" s="158">
        <f ca="1"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>17.370671887881286</v>
      </c>
      <c r="M334" s="158">
        <f ca="1"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>14.047668652860537</v>
      </c>
      <c r="N334" s="159">
        <f ca="1"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>0.70566451600924118</v>
      </c>
      <c r="O334" s="158">
        <f ca="1"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>12.260686686376937</v>
      </c>
      <c r="P334" s="158">
        <f ca="1"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>10.753027685198589</v>
      </c>
      <c r="Q334" s="159">
        <f ca="1"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>8.016931912164349</v>
      </c>
      <c r="R334" s="159">
        <f ca="1"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>2.6322190253018127</v>
      </c>
      <c r="S334" s="142">
        <f ca="1"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>33.024691358024697</v>
      </c>
    </row>
    <row r="335" spans="2:19" ht="14.1" customHeight="1" x14ac:dyDescent="0.2">
      <c r="B335" s="138" t="str">
        <f>IF((IF($X$1=1,'X1'!B294,(IF($X$1=2,'X2'!B294,(IF($X$1=3,'X3'!B294,(IF($X$1=4,'X4'!B294,(IF($X$1=5,'X5'!B294,'X6'!B294))))))))))="","",(IF($X$1=1,'X1'!B294,(IF($X$1=2,'X2'!B294,(IF($X$1=3,'X3'!B294,(IF($X$1=4,'X4'!B294,(IF($X$1=5,'X5'!B294,'X6'!B294)))))))))))</f>
        <v>LNC UN Equity</v>
      </c>
      <c r="C335" s="138" t="str">
        <f ca="1"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>Lincoln National Corp</v>
      </c>
      <c r="D335" s="138" t="str">
        <f ca="1"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>Financials</v>
      </c>
      <c r="E335" s="155">
        <f ca="1"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>64.47</v>
      </c>
      <c r="F335" s="155">
        <f ca="1"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>78.5</v>
      </c>
      <c r="G335" s="139">
        <f ca="1"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>21.762059872809058</v>
      </c>
      <c r="H335" s="156">
        <f ca="1"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>13969.39866882</v>
      </c>
      <c r="I335" s="157">
        <f ca="1"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>8</v>
      </c>
      <c r="J335" s="157">
        <f ca="1"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>0</v>
      </c>
      <c r="K335" s="157">
        <f ca="1"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>15</v>
      </c>
      <c r="L335" s="158">
        <f ca="1"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>6.9270441603094444</v>
      </c>
      <c r="M335" s="158">
        <f ca="1"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>6.230189408581368</v>
      </c>
      <c r="N335" s="159">
        <f ca="1"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>-59.840782797677392</v>
      </c>
      <c r="O335" s="158" t="str">
        <f ca="1"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>NA</v>
      </c>
      <c r="P335" s="158" t="str">
        <f ca="1"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>NA</v>
      </c>
      <c r="Q335" s="159" t="str">
        <f ca="1"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 xml:space="preserve"> </v>
      </c>
      <c r="R335" s="159">
        <f ca="1"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>2.2832325112455405</v>
      </c>
      <c r="S335" s="142">
        <f ca="1"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>6.748768472906427</v>
      </c>
    </row>
    <row r="336" spans="2:19" ht="14.1" customHeight="1" x14ac:dyDescent="0.2">
      <c r="B336" s="138" t="str">
        <f>IF((IF($X$1=1,'X1'!B295,(IF($X$1=2,'X2'!B295,(IF($X$1=3,'X3'!B295,(IF($X$1=4,'X4'!B295,(IF($X$1=5,'X5'!B295,'X6'!B295))))))))))="","",(IF($X$1=1,'X1'!B295,(IF($X$1=2,'X2'!B295,(IF($X$1=3,'X3'!B295,(IF($X$1=4,'X4'!B295,(IF($X$1=5,'X5'!B295,'X6'!B295)))))))))))</f>
        <v>LNT UN Equity</v>
      </c>
      <c r="C336" s="138" t="str">
        <f ca="1"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>Alliant Energy Corp</v>
      </c>
      <c r="D336" s="138" t="str">
        <f ca="1"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>Utilities</v>
      </c>
      <c r="E336" s="155">
        <f ca="1"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>43.08</v>
      </c>
      <c r="F336" s="155">
        <f ca="1"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>44</v>
      </c>
      <c r="G336" s="139">
        <f ca="1"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>2.1355617455895981</v>
      </c>
      <c r="H336" s="156">
        <f ca="1"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>10251.87287664</v>
      </c>
      <c r="I336" s="157">
        <f ca="1"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>1</v>
      </c>
      <c r="J336" s="157">
        <f ca="1"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>1</v>
      </c>
      <c r="K336" s="157">
        <f ca="1"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>11</v>
      </c>
      <c r="L336" s="158">
        <f ca="1"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>19.146666666666665</v>
      </c>
      <c r="M336" s="158">
        <f ca="1"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>18.055322715842411</v>
      </c>
      <c r="N336" s="159">
        <f ca="1"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>11.001911864928516</v>
      </c>
      <c r="O336" s="158">
        <f ca="1"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>12.003727886056971</v>
      </c>
      <c r="P336" s="158">
        <f ca="1"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>10.945299384825701</v>
      </c>
      <c r="Q336" s="159">
        <f ca="1"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>5.753118966904669</v>
      </c>
      <c r="R336" s="159">
        <f ca="1"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>3.29619312906221</v>
      </c>
      <c r="S336" s="142">
        <f ca="1"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>8.5333333333333421</v>
      </c>
    </row>
    <row r="337" spans="2:19" ht="14.1" customHeight="1" x14ac:dyDescent="0.2">
      <c r="B337" s="138" t="str">
        <f>IF((IF($X$1=1,'X1'!B296,(IF($X$1=2,'X2'!B296,(IF($X$1=3,'X3'!B296,(IF($X$1=4,'X4'!B296,(IF($X$1=5,'X5'!B296,'X6'!B296))))))))))="","",(IF($X$1=1,'X1'!B296,(IF($X$1=2,'X2'!B296,(IF($X$1=3,'X3'!B296,(IF($X$1=4,'X4'!B296,(IF($X$1=5,'X5'!B296,'X6'!B296)))))))))))</f>
        <v>LOW UN Equity</v>
      </c>
      <c r="C337" s="138" t="str">
        <f ca="1"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>Lowe's Cos Inc</v>
      </c>
      <c r="D337" s="138" t="str">
        <f ca="1"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>Consumer Discretionary</v>
      </c>
      <c r="E337" s="155">
        <f ca="1"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>105.98</v>
      </c>
      <c r="F337" s="155">
        <f ca="1"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>120</v>
      </c>
      <c r="G337" s="139">
        <f ca="1"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>13.228911115304776</v>
      </c>
      <c r="H337" s="156">
        <f ca="1"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>85661.008769420005</v>
      </c>
      <c r="I337" s="157">
        <f ca="1"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>28</v>
      </c>
      <c r="J337" s="157">
        <f ca="1"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>0</v>
      </c>
      <c r="K337" s="157">
        <f ca="1"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>34</v>
      </c>
      <c r="L337" s="158">
        <f ca="1"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>20.602643856920686</v>
      </c>
      <c r="M337" s="158">
        <f ca="1"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>17.616356382978726</v>
      </c>
      <c r="N337" s="159">
        <f ca="1"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>19.4428720886362</v>
      </c>
      <c r="O337" s="158">
        <f ca="1"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>12.886096821833856</v>
      </c>
      <c r="P337" s="158">
        <f ca="1"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>11.659348543837732</v>
      </c>
      <c r="Q337" s="159">
        <f ca="1"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>13.526809600653756</v>
      </c>
      <c r="R337" s="159">
        <f ca="1"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>1.7173051519154556</v>
      </c>
      <c r="S337" s="142">
        <f ca="1"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>-4.4761904761904701</v>
      </c>
    </row>
    <row r="338" spans="2:19" ht="14.1" customHeight="1" x14ac:dyDescent="0.2">
      <c r="B338" s="138" t="str">
        <f>IF((IF($X$1=1,'X1'!B297,(IF($X$1=2,'X2'!B297,(IF($X$1=3,'X3'!B297,(IF($X$1=4,'X4'!B297,(IF($X$1=5,'X5'!B297,'X6'!B297))))))))))="","",(IF($X$1=1,'X1'!B297,(IF($X$1=2,'X2'!B297,(IF($X$1=3,'X3'!B297,(IF($X$1=4,'X4'!B297,(IF($X$1=5,'X5'!B297,'X6'!B297)))))))))))</f>
        <v>LRCX UW Equity</v>
      </c>
      <c r="C338" s="138" t="str">
        <f ca="1"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>Lam Research Corp</v>
      </c>
      <c r="D338" s="138" t="str">
        <f ca="1"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>Information Technology</v>
      </c>
      <c r="E338" s="155">
        <f ca="1"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>145.27000000000001</v>
      </c>
      <c r="F338" s="155">
        <f ca="1"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>190</v>
      </c>
      <c r="G338" s="139">
        <f ca="1"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>30.790941006401873</v>
      </c>
      <c r="H338" s="156">
        <f ca="1"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>22282.093679999998</v>
      </c>
      <c r="I338" s="157">
        <f ca="1"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>17</v>
      </c>
      <c r="J338" s="157">
        <f ca="1"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>0</v>
      </c>
      <c r="K338" s="157">
        <f ca="1"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>23</v>
      </c>
      <c r="L338" s="158">
        <f ca="1"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>10.08259300388673</v>
      </c>
      <c r="M338" s="158">
        <f ca="1"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>8.4923418683502856</v>
      </c>
      <c r="N338" s="159">
        <f ca="1"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>-41.546634749962749</v>
      </c>
      <c r="O338" s="158">
        <f ca="1"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>6.5122784602246604</v>
      </c>
      <c r="P338" s="158">
        <f ca="1"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>5.9568222923238698</v>
      </c>
      <c r="Q338" s="159">
        <f ca="1"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>-42.626676871798544</v>
      </c>
      <c r="R338" s="159">
        <f ca="1"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>3.0673917532869828</v>
      </c>
      <c r="S338" s="142">
        <f ca="1"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>-19.37788018433179</v>
      </c>
    </row>
    <row r="339" spans="2:19" ht="14.1" customHeight="1" x14ac:dyDescent="0.2">
      <c r="B339" s="160" t="str">
        <f>IF((IF($X$1=1,'X1'!B298,(IF($X$1=2,'X2'!B298,(IF($X$1=3,'X3'!B298,(IF($X$1=4,'X4'!B298,(IF($X$1=5,'X5'!B298,'X6'!B298))))))))))="","",(IF($X$1=1,'X1'!B298,(IF($X$1=2,'X2'!B298,(IF($X$1=3,'X3'!B298,(IF($X$1=4,'X4'!B298,(IF($X$1=5,'X5'!B298,'X6'!B298)))))))))))</f>
        <v>LUK UN Equity</v>
      </c>
      <c r="C339" s="160" t="str">
        <f ca="1"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>Jefferies Financial Group Inc</v>
      </c>
      <c r="D339" s="160" t="str">
        <f ca="1"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>Financials</v>
      </c>
      <c r="E339" s="161" t="str">
        <f ca="1"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>#N/A N/A</v>
      </c>
      <c r="F339" s="161">
        <f ca="1"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>31</v>
      </c>
      <c r="G339" s="139" t="str">
        <f ca="1"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 xml:space="preserve"> </v>
      </c>
      <c r="H339" s="162" t="str">
        <f ca="1"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>#N/A N/A</v>
      </c>
      <c r="I339" s="163">
        <f ca="1"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>2</v>
      </c>
      <c r="J339" s="163">
        <f ca="1"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>0</v>
      </c>
      <c r="K339" s="163">
        <f ca="1"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>2</v>
      </c>
      <c r="L339" s="164" t="str">
        <f ca="1"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>NA</v>
      </c>
      <c r="M339" s="164" t="str">
        <f ca="1"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>NA</v>
      </c>
      <c r="N339" s="165" t="str">
        <f ca="1"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 xml:space="preserve"> </v>
      </c>
      <c r="O339" s="164" t="str">
        <f ca="1"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>NA</v>
      </c>
      <c r="P339" s="164" t="str">
        <f ca="1"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>NA</v>
      </c>
      <c r="Q339" s="165" t="str">
        <f ca="1"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65" t="str">
        <f ca="1"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 xml:space="preserve"> </v>
      </c>
      <c r="S339" s="166">
        <f ca="1"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>112.39096332343421</v>
      </c>
    </row>
    <row r="340" spans="2:19" ht="14.1" customHeight="1" x14ac:dyDescent="0.2">
      <c r="B340" s="160" t="str">
        <f>IF((IF($X$1=1,'X1'!B299,(IF($X$1=2,'X2'!B299,(IF($X$1=3,'X3'!B299,(IF($X$1=4,'X4'!B299,(IF($X$1=5,'X5'!B299,'X6'!B299))))))))))="","",(IF($X$1=1,'X1'!B299,(IF($X$1=2,'X2'!B299,(IF($X$1=3,'X3'!B299,(IF($X$1=4,'X4'!B299,(IF($X$1=5,'X5'!B299,'X6'!B299)))))))))))</f>
        <v>LUV UN Equity</v>
      </c>
      <c r="C340" s="160" t="str">
        <f ca="1"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>Southwest Airlines Co</v>
      </c>
      <c r="D340" s="160" t="str">
        <f ca="1"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>Industrials</v>
      </c>
      <c r="E340" s="161">
        <f ca="1"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>58.94</v>
      </c>
      <c r="F340" s="161">
        <f ca="1"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>68</v>
      </c>
      <c r="G340" s="139">
        <f ca="1"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>15.371564302680696</v>
      </c>
      <c r="H340" s="162">
        <f ca="1"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>33773.751058599999</v>
      </c>
      <c r="I340" s="163">
        <f ca="1"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>14</v>
      </c>
      <c r="J340" s="163">
        <f ca="1"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>0</v>
      </c>
      <c r="K340" s="163">
        <f ca="1"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>20</v>
      </c>
      <c r="L340" s="164">
        <f ca="1"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>11.859154929577464</v>
      </c>
      <c r="M340" s="164">
        <f ca="1"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>10.716363636363637</v>
      </c>
      <c r="N340" s="165">
        <f ca="1"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>-31.247099393167289</v>
      </c>
      <c r="O340" s="164">
        <f ca="1"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>6.7909147927800753</v>
      </c>
      <c r="P340" s="164">
        <f ca="1"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>6.4683765067473473</v>
      </c>
      <c r="Q340" s="165">
        <f ca="1"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>-40.171884368591101</v>
      </c>
      <c r="R340" s="165">
        <f ca="1"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>1.148625721072277</v>
      </c>
      <c r="S340" s="166">
        <f ca="1"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>21.13636363636364</v>
      </c>
    </row>
    <row r="341" spans="2:19" ht="14.1" customHeight="1" x14ac:dyDescent="0.2">
      <c r="B341" s="160" t="str">
        <f>IF((IF($X$1=1,'X1'!B300,(IF($X$1=2,'X2'!B300,(IF($X$1=3,'X3'!B300,(IF($X$1=4,'X4'!B300,(IF($X$1=5,'X5'!B300,'X6'!B300))))))))))="","",(IF($X$1=1,'X1'!B300,(IF($X$1=2,'X2'!B300,(IF($X$1=3,'X3'!B300,(IF($X$1=4,'X4'!B300,(IF($X$1=5,'X5'!B300,'X6'!B300)))))))))))</f>
        <v>LYB UN Equity</v>
      </c>
      <c r="C341" s="160" t="str">
        <f ca="1"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>LyondellBasell Industries NV</v>
      </c>
      <c r="D341" s="160" t="str">
        <f ca="1"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>Materials</v>
      </c>
      <c r="E341" s="161">
        <f ca="1"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>97.63</v>
      </c>
      <c r="F341" s="161">
        <f ca="1"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>112</v>
      </c>
      <c r="G341" s="139">
        <f ca="1"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>14.718836423230574</v>
      </c>
      <c r="H341" s="162">
        <f ca="1"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>38009.701729480003</v>
      </c>
      <c r="I341" s="163">
        <f ca="1"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>5</v>
      </c>
      <c r="J341" s="163">
        <f ca="1"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>1</v>
      </c>
      <c r="K341" s="163">
        <f ca="1"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>21</v>
      </c>
      <c r="L341" s="164">
        <f ca="1"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>8.6161856852881478</v>
      </c>
      <c r="M341" s="164">
        <f ca="1"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>7.424899231880751</v>
      </c>
      <c r="N341" s="165">
        <f ca="1"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>-50.048063158937303</v>
      </c>
      <c r="O341" s="164">
        <f ca="1"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>6.1226614103263683</v>
      </c>
      <c r="P341" s="164">
        <f ca="1"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>5.7143218557927433</v>
      </c>
      <c r="Q341" s="165">
        <f ca="1"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>-46.059212049248579</v>
      </c>
      <c r="R341" s="165">
        <f ca="1"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>4.3142476697736356</v>
      </c>
      <c r="S341" s="166">
        <f ca="1"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>11.013590478971539</v>
      </c>
    </row>
    <row r="342" spans="2:19" ht="14.1" customHeight="1" x14ac:dyDescent="0.2">
      <c r="B342" s="160" t="str">
        <f>IF((IF($X$1=1,'X1'!B301,(IF($X$1=2,'X2'!B301,(IF($X$1=3,'X3'!B301,(IF($X$1=4,'X4'!B301,(IF($X$1=5,'X5'!B301,'X6'!B301))))))))))="","",(IF($X$1=1,'X1'!B301,(IF($X$1=2,'X2'!B301,(IF($X$1=3,'X3'!B301,(IF($X$1=4,'X4'!B301,(IF($X$1=5,'X5'!B301,'X6'!B301)))))))))))</f>
        <v>M UN Equity</v>
      </c>
      <c r="C342" s="160" t="str">
        <f ca="1"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>Macy's Inc</v>
      </c>
      <c r="D342" s="160" t="str">
        <f ca="1"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>Consumer Discretionary</v>
      </c>
      <c r="E342" s="161">
        <f ca="1"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>33.51</v>
      </c>
      <c r="F342" s="161">
        <f ca="1"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>36</v>
      </c>
      <c r="G342" s="139">
        <f ca="1"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>7.4306177260519357</v>
      </c>
      <c r="H342" s="162">
        <f ca="1"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>10286.655579119999</v>
      </c>
      <c r="I342" s="163">
        <f ca="1"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>5</v>
      </c>
      <c r="J342" s="163">
        <f ca="1"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>3</v>
      </c>
      <c r="K342" s="163">
        <f ca="1"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>20</v>
      </c>
      <c r="L342" s="164">
        <f ca="1"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>8.352442671984047</v>
      </c>
      <c r="M342" s="164">
        <f ca="1"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>9.511779733181946</v>
      </c>
      <c r="N342" s="165">
        <f ca="1"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>-51.577101044614835</v>
      </c>
      <c r="O342" s="164">
        <f ca="1"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>5.4099912934304877</v>
      </c>
      <c r="P342" s="164">
        <f ca="1"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>5.7993061768993046</v>
      </c>
      <c r="Q342" s="165">
        <f ca="1"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>-52.337852182685054</v>
      </c>
      <c r="R342" s="165">
        <f ca="1"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>4.643390032826022</v>
      </c>
      <c r="S342" s="166">
        <f ca="1"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>-40.869565217391305</v>
      </c>
    </row>
    <row r="343" spans="2:19" ht="14.1" customHeight="1" x14ac:dyDescent="0.2">
      <c r="B343" s="160" t="str">
        <f>IF((IF($X$1=1,'X1'!B302,(IF($X$1=2,'X2'!B302,(IF($X$1=3,'X3'!B302,(IF($X$1=4,'X4'!B302,(IF($X$1=5,'X5'!B302,'X6'!B302))))))))))="","",(IF($X$1=1,'X1'!B302,(IF($X$1=2,'X2'!B302,(IF($X$1=3,'X3'!B302,(IF($X$1=4,'X4'!B302,(IF($X$1=5,'X5'!B302,'X6'!B302)))))))))))</f>
        <v>MA UN Equity</v>
      </c>
      <c r="C343" s="160" t="str">
        <f ca="1"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>Mastercard Inc</v>
      </c>
      <c r="D343" s="160" t="str">
        <f ca="1"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>Information Technology</v>
      </c>
      <c r="E343" s="161">
        <f ca="1"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>207.78</v>
      </c>
      <c r="F343" s="161">
        <f ca="1"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>230</v>
      </c>
      <c r="G343" s="139">
        <f ca="1"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>10.694003272692276</v>
      </c>
      <c r="H343" s="162">
        <f ca="1"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>215769.65193101999</v>
      </c>
      <c r="I343" s="163">
        <f ca="1"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>39</v>
      </c>
      <c r="J343" s="163">
        <f ca="1"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>1</v>
      </c>
      <c r="K343" s="163">
        <f ca="1"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>45</v>
      </c>
      <c r="L343" s="164">
        <f ca="1"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>27.696614236203679</v>
      </c>
      <c r="M343" s="164">
        <f ca="1"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>23.643604915794263</v>
      </c>
      <c r="N343" s="165">
        <f ca="1"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>60.569836302437622</v>
      </c>
      <c r="O343" s="164">
        <f ca="1"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>20.824670660678429</v>
      </c>
      <c r="P343" s="164">
        <f ca="1"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>18.258000882497988</v>
      </c>
      <c r="Q343" s="165">
        <f ca="1"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>83.465827843648825</v>
      </c>
      <c r="R343" s="165">
        <f ca="1"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>0.5337376070844162</v>
      </c>
      <c r="S343" s="166">
        <f ca="1"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>25.522388059701477</v>
      </c>
    </row>
    <row r="344" spans="2:19" ht="14.1" customHeight="1" x14ac:dyDescent="0.2">
      <c r="B344" s="160" t="str">
        <f>IF((IF($X$1=1,'X1'!B303,(IF($X$1=2,'X2'!B303,(IF($X$1=3,'X3'!B303,(IF($X$1=4,'X4'!B303,(IF($X$1=5,'X5'!B303,'X6'!B303))))))))))="","",(IF($X$1=1,'X1'!B303,(IF($X$1=2,'X2'!B303,(IF($X$1=3,'X3'!B303,(IF($X$1=4,'X4'!B303,(IF($X$1=5,'X5'!B303,'X6'!B303)))))))))))</f>
        <v>MAA UN Equity</v>
      </c>
      <c r="C344" s="160" t="str">
        <f ca="1"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>Mid-America Apartment Communit</v>
      </c>
      <c r="D344" s="160" t="str">
        <f ca="1"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>Real Estate</v>
      </c>
      <c r="E344" s="161">
        <f ca="1"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>98.24</v>
      </c>
      <c r="F344" s="161">
        <f ca="1"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>105</v>
      </c>
      <c r="G344" s="139">
        <f ca="1"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>6.8811074918566861</v>
      </c>
      <c r="H344" s="162">
        <f ca="1"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>11180.689880960001</v>
      </c>
      <c r="I344" s="163">
        <f ca="1"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>7</v>
      </c>
      <c r="J344" s="163">
        <f ca="1"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>0</v>
      </c>
      <c r="K344" s="163">
        <f ca="1"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>17</v>
      </c>
      <c r="L344" s="164" t="str">
        <f ca="1"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>NA</v>
      </c>
      <c r="M344" s="164">
        <f ca="1"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>39.612903225806448</v>
      </c>
      <c r="N344" s="165" t="str">
        <f ca="1"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 xml:space="preserve"> </v>
      </c>
      <c r="O344" s="164">
        <f ca="1"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>17.011747283187727</v>
      </c>
      <c r="P344" s="164">
        <f ca="1"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>16.461057731958764</v>
      </c>
      <c r="Q344" s="165">
        <f ca="1"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>49.873885125600424</v>
      </c>
      <c r="R344" s="165">
        <f ca="1"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>3.9169381107491859</v>
      </c>
      <c r="S344" s="166">
        <f ca="1"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>-23.557492449332209</v>
      </c>
    </row>
    <row r="345" spans="2:19" ht="14.1" customHeight="1" x14ac:dyDescent="0.2">
      <c r="B345" s="160" t="str">
        <f>IF((IF($X$1=1,'X1'!B304,(IF($X$1=2,'X2'!B304,(IF($X$1=3,'X3'!B304,(IF($X$1=4,'X4'!B304,(IF($X$1=5,'X5'!B304,'X6'!B304))))))))))="","",(IF($X$1=1,'X1'!B304,(IF($X$1=2,'X2'!B304,(IF($X$1=3,'X3'!B304,(IF($X$1=4,'X4'!B304,(IF($X$1=5,'X5'!B304,'X6'!B304)))))))))))</f>
        <v>MAC UN Equity</v>
      </c>
      <c r="C345" s="160" t="str">
        <f ca="1"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>Macerich Co/The</v>
      </c>
      <c r="D345" s="160" t="str">
        <f ca="1"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>Real Estate</v>
      </c>
      <c r="E345" s="161">
        <f ca="1"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>51.38</v>
      </c>
      <c r="F345" s="161">
        <f ca="1"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>61.5</v>
      </c>
      <c r="G345" s="139">
        <f ca="1"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>19.696379914363547</v>
      </c>
      <c r="H345" s="162">
        <f ca="1"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>7247.1953447600008</v>
      </c>
      <c r="I345" s="163">
        <f ca="1"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>6</v>
      </c>
      <c r="J345" s="163">
        <f ca="1"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>0</v>
      </c>
      <c r="K345" s="163">
        <f ca="1"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>19</v>
      </c>
      <c r="L345" s="164" t="str">
        <f ca="1"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>NA</v>
      </c>
      <c r="M345" s="164" t="str">
        <f ca="1"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>NA</v>
      </c>
      <c r="N345" s="165" t="str">
        <f ca="1"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 xml:space="preserve"> </v>
      </c>
      <c r="O345" s="164">
        <f ca="1"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>13.505111657111657</v>
      </c>
      <c r="P345" s="164">
        <f ca="1"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>12.959109660883572</v>
      </c>
      <c r="Q345" s="165">
        <f ca="1"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>18.980344547364012</v>
      </c>
      <c r="R345" s="165">
        <f ca="1"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>6.0393149085247178</v>
      </c>
      <c r="S345" s="166">
        <f ca="1"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>-7.0909353487700351</v>
      </c>
    </row>
    <row r="346" spans="2:19" ht="14.1" customHeight="1" x14ac:dyDescent="0.2">
      <c r="B346" s="160" t="str">
        <f>IF((IF($X$1=1,'X1'!B305,(IF($X$1=2,'X2'!B305,(IF($X$1=3,'X3'!B305,(IF($X$1=4,'X4'!B305,(IF($X$1=5,'X5'!B305,'X6'!B305))))))))))="","",(IF($X$1=1,'X1'!B305,(IF($X$1=2,'X2'!B305,(IF($X$1=3,'X3'!B305,(IF($X$1=4,'X4'!B305,(IF($X$1=5,'X5'!B305,'X6'!B305)))))))))))</f>
        <v>MAR UW Equity</v>
      </c>
      <c r="C346" s="160" t="str">
        <f ca="1"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>Marriott International Inc/MD</v>
      </c>
      <c r="D346" s="160" t="str">
        <f ca="1"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>Consumer Discretionary</v>
      </c>
      <c r="E346" s="161">
        <f ca="1"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>117.95</v>
      </c>
      <c r="F346" s="161">
        <f ca="1"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>139.5</v>
      </c>
      <c r="G346" s="139">
        <f ca="1"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>18.270453582026281</v>
      </c>
      <c r="H346" s="162">
        <f ca="1"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>40927.250759150003</v>
      </c>
      <c r="I346" s="163">
        <f ca="1"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>12</v>
      </c>
      <c r="J346" s="163">
        <f ca="1"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>0</v>
      </c>
      <c r="K346" s="163">
        <f ca="1"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>25</v>
      </c>
      <c r="L346" s="164">
        <f ca="1"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>18.315217391304348</v>
      </c>
      <c r="M346" s="164">
        <f ca="1"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>16.115589561415494</v>
      </c>
      <c r="N346" s="165">
        <f ca="1"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>6.1816232585256703</v>
      </c>
      <c r="O346" s="164">
        <f ca="1"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>13.137476987261337</v>
      </c>
      <c r="P346" s="164">
        <f ca="1"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>12.230343300384073</v>
      </c>
      <c r="Q346" s="165">
        <f ca="1"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>15.741474644106779</v>
      </c>
      <c r="R346" s="165">
        <f ca="1"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>1.4353539635438746</v>
      </c>
      <c r="S346" s="166">
        <f ca="1"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>18.818181818181802</v>
      </c>
    </row>
    <row r="347" spans="2:19" ht="14.1" customHeight="1" x14ac:dyDescent="0.2">
      <c r="B347" s="160" t="str">
        <f>IF((IF($X$1=1,'X1'!B306,(IF($X$1=2,'X2'!B306,(IF($X$1=3,'X3'!B306,(IF($X$1=4,'X4'!B306,(IF($X$1=5,'X5'!B306,'X6'!B306))))))))))="","",(IF($X$1=1,'X1'!B306,(IF($X$1=2,'X2'!B306,(IF($X$1=3,'X3'!B306,(IF($X$1=4,'X4'!B306,(IF($X$1=5,'X5'!B306,'X6'!B306)))))))))))</f>
        <v>MAS UN Equity</v>
      </c>
      <c r="C347" s="160" t="str">
        <f ca="1"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>Masco Corp</v>
      </c>
      <c r="D347" s="160" t="str">
        <f ca="1"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>Industrials</v>
      </c>
      <c r="E347" s="161">
        <f ca="1"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>32.36</v>
      </c>
      <c r="F347" s="161">
        <f ca="1"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>46</v>
      </c>
      <c r="G347" s="139">
        <f ca="1"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>42.150803461063035</v>
      </c>
      <c r="H347" s="162">
        <f ca="1"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>9949.9459149199993</v>
      </c>
      <c r="I347" s="163">
        <f ca="1"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>17</v>
      </c>
      <c r="J347" s="163">
        <f ca="1"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>0</v>
      </c>
      <c r="K347" s="163">
        <f ca="1"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>24</v>
      </c>
      <c r="L347" s="164">
        <f ca="1"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>11.174033149171271</v>
      </c>
      <c r="M347" s="164">
        <f ca="1"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>9.9691928527418359</v>
      </c>
      <c r="N347" s="165">
        <f ca="1"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>-35.219061135092311</v>
      </c>
      <c r="O347" s="164">
        <f ca="1"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>8.0364203664440996</v>
      </c>
      <c r="P347" s="164">
        <f ca="1"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>7.50216445868445</v>
      </c>
      <c r="Q347" s="165">
        <f ca="1"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>-29.198951596711929</v>
      </c>
      <c r="R347" s="165">
        <f ca="1"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>1.4740420271940669</v>
      </c>
      <c r="S347" s="166">
        <f ca="1"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>39.20000000000001</v>
      </c>
    </row>
    <row r="348" spans="2:19" ht="14.1" customHeight="1" x14ac:dyDescent="0.2">
      <c r="B348" s="160" t="str">
        <f>IF((IF($X$1=1,'X1'!B307,(IF($X$1=2,'X2'!B307,(IF($X$1=3,'X3'!B307,(IF($X$1=4,'X4'!B307,(IF($X$1=5,'X5'!B307,'X6'!B307))))))))))="","",(IF($X$1=1,'X1'!B307,(IF($X$1=2,'X2'!B307,(IF($X$1=3,'X3'!B307,(IF($X$1=4,'X4'!B307,(IF($X$1=5,'X5'!B307,'X6'!B307)))))))))))</f>
        <v>MAT UW Equity</v>
      </c>
      <c r="C348" s="160" t="str">
        <f ca="1"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>Mattel Inc</v>
      </c>
      <c r="D348" s="160" t="str">
        <f ca="1"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>Consumer Discretionary</v>
      </c>
      <c r="E348" s="161">
        <f ca="1"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>14.84</v>
      </c>
      <c r="F348" s="161">
        <f ca="1"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>15.25</v>
      </c>
      <c r="G348" s="139">
        <f ca="1"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>2.7628032345013542</v>
      </c>
      <c r="H348" s="162">
        <f ca="1"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>5107.2309800399998</v>
      </c>
      <c r="I348" s="163">
        <f ca="1"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>4</v>
      </c>
      <c r="J348" s="163">
        <f ca="1"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>1</v>
      </c>
      <c r="K348" s="163">
        <f ca="1"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>17</v>
      </c>
      <c r="L348" s="164" t="str">
        <f ca="1"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>NA</v>
      </c>
      <c r="M348" s="164">
        <f ca="1"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>18.457711442786067</v>
      </c>
      <c r="N348" s="165" t="str">
        <f ca="1"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64">
        <f ca="1"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>13.05882726849978</v>
      </c>
      <c r="P348" s="164">
        <f ca="1"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>10.073292903225807</v>
      </c>
      <c r="Q348" s="165">
        <f ca="1"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>15.048568811530739</v>
      </c>
      <c r="R348" s="165">
        <f ca="1"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>0</v>
      </c>
      <c r="S348" s="166">
        <f ca="1"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>138.88888888888889</v>
      </c>
    </row>
    <row r="349" spans="2:19" ht="14.1" customHeight="1" x14ac:dyDescent="0.2">
      <c r="B349" s="160" t="str">
        <f>IF((IF($X$1=1,'X1'!B308,(IF($X$1=2,'X2'!B308,(IF($X$1=3,'X3'!B308,(IF($X$1=4,'X4'!B308,(IF($X$1=5,'X5'!B308,'X6'!B308))))))))))="","",(IF($X$1=1,'X1'!B308,(IF($X$1=2,'X2'!B308,(IF($X$1=3,'X3'!B308,(IF($X$1=4,'X4'!B308,(IF($X$1=5,'X5'!B308,'X6'!B308)))))))))))</f>
        <v>MCD UN Equity</v>
      </c>
      <c r="C349" s="160" t="str">
        <f ca="1"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>McDonald's Corp</v>
      </c>
      <c r="D349" s="160" t="str">
        <f ca="1"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>Consumer Discretionary</v>
      </c>
      <c r="E349" s="161">
        <f ca="1"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>164.07</v>
      </c>
      <c r="F349" s="161">
        <f ca="1"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>189</v>
      </c>
      <c r="G349" s="139">
        <f ca="1"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>15.194733955019203</v>
      </c>
      <c r="H349" s="162">
        <f ca="1"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>127285.57310462999</v>
      </c>
      <c r="I349" s="163">
        <f ca="1"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>26</v>
      </c>
      <c r="J349" s="163">
        <f ca="1"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>0</v>
      </c>
      <c r="K349" s="163">
        <f ca="1"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>35</v>
      </c>
      <c r="L349" s="164">
        <f ca="1"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>20.020744356314825</v>
      </c>
      <c r="M349" s="164">
        <f ca="1"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>18.555756616150191</v>
      </c>
      <c r="N349" s="165">
        <f ca="1"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>16.069336725796845</v>
      </c>
      <c r="O349" s="164">
        <f ca="1"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>14.486672734148394</v>
      </c>
      <c r="P349" s="164">
        <f ca="1"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>13.882515287945123</v>
      </c>
      <c r="Q349" s="165">
        <f ca="1"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>27.627920228725689</v>
      </c>
      <c r="R349" s="165">
        <f ca="1"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>2.7025050283415619</v>
      </c>
      <c r="S349" s="166">
        <f ca="1"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>13.352272727272732</v>
      </c>
    </row>
    <row r="350" spans="2:19" ht="14.1" customHeight="1" x14ac:dyDescent="0.2">
      <c r="B350" s="160" t="str">
        <f>IF((IF($X$1=1,'X1'!B309,(IF($X$1=2,'X2'!B309,(IF($X$1=3,'X3'!B309,(IF($X$1=4,'X4'!B309,(IF($X$1=5,'X5'!B309,'X6'!B309))))))))))="","",(IF($X$1=1,'X1'!B309,(IF($X$1=2,'X2'!B309,(IF($X$1=3,'X3'!B309,(IF($X$1=4,'X4'!B309,(IF($X$1=5,'X5'!B309,'X6'!B309)))))))))))</f>
        <v>MCHP UW Equity</v>
      </c>
      <c r="C350" s="160" t="str">
        <f ca="1"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>Microchip Technology Inc</v>
      </c>
      <c r="D350" s="160" t="str">
        <f ca="1"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>Information Technology</v>
      </c>
      <c r="E350" s="161">
        <f ca="1"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>69.150000000000006</v>
      </c>
      <c r="F350" s="161">
        <f ca="1"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>112</v>
      </c>
      <c r="G350" s="139">
        <f ca="1"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>61.966738973246564</v>
      </c>
      <c r="H350" s="162">
        <f ca="1"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>16288.823806200002</v>
      </c>
      <c r="I350" s="163">
        <f ca="1"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>16</v>
      </c>
      <c r="J350" s="163">
        <f ca="1"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>0</v>
      </c>
      <c r="K350" s="163">
        <f ca="1"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>20</v>
      </c>
      <c r="L350" s="164">
        <f ca="1"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>10.32089552238806</v>
      </c>
      <c r="M350" s="164">
        <f ca="1"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>9.1335358605204071</v>
      </c>
      <c r="N350" s="165">
        <f ca="1"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>-40.165086952824424</v>
      </c>
      <c r="O350" s="164">
        <f ca="1"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>11.635578357404613</v>
      </c>
      <c r="P350" s="164">
        <f ca="1"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>10.201747873747875</v>
      </c>
      <c r="Q350" s="165">
        <f ca="1"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>2.5097131457509247</v>
      </c>
      <c r="R350" s="165">
        <f ca="1"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>2.1099060014461317</v>
      </c>
      <c r="S350" s="166">
        <f ca="1"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>23.333333333333346</v>
      </c>
    </row>
    <row r="351" spans="2:19" ht="14.1" customHeight="1" x14ac:dyDescent="0.2">
      <c r="B351" s="160" t="str">
        <f>IF((IF($X$1=1,'X1'!B310,(IF($X$1=2,'X2'!B310,(IF($X$1=3,'X3'!B310,(IF($X$1=4,'X4'!B310,(IF($X$1=5,'X5'!B310,'X6'!B310))))))))))="","",(IF($X$1=1,'X1'!B310,(IF($X$1=2,'X2'!B310,(IF($X$1=3,'X3'!B310,(IF($X$1=4,'X4'!B310,(IF($X$1=5,'X5'!B310,'X6'!B310)))))))))))</f>
        <v>MCK UN Equity</v>
      </c>
      <c r="C351" s="160" t="str">
        <f ca="1"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>McKesson Corp</v>
      </c>
      <c r="D351" s="160" t="str">
        <f ca="1"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>Health Care</v>
      </c>
      <c r="E351" s="161">
        <f ca="1"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>133.44</v>
      </c>
      <c r="F351" s="161">
        <f ca="1"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>150</v>
      </c>
      <c r="G351" s="139">
        <f ca="1"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>12.410071942446056</v>
      </c>
      <c r="H351" s="162">
        <f ca="1"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>26657.438370240001</v>
      </c>
      <c r="I351" s="163">
        <f ca="1"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>8</v>
      </c>
      <c r="J351" s="163">
        <f ca="1"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>1</v>
      </c>
      <c r="K351" s="163">
        <f ca="1"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>20</v>
      </c>
      <c r="L351" s="164">
        <f ca="1"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>10.033082706766917</v>
      </c>
      <c r="M351" s="164">
        <f ca="1"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>9.3106335473067254</v>
      </c>
      <c r="N351" s="165">
        <f ca="1"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>-41.833668400935942</v>
      </c>
      <c r="O351" s="164">
        <f ca="1"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>8.2953848928807226</v>
      </c>
      <c r="P351" s="164">
        <f ca="1"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>8.2943970958866107</v>
      </c>
      <c r="Q351" s="165">
        <f ca="1"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>-26.917468158198542</v>
      </c>
      <c r="R351" s="165">
        <f ca="1"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>1.1315947242206235</v>
      </c>
      <c r="S351" s="166">
        <f ca="1"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>0.33536585365854032</v>
      </c>
    </row>
    <row r="352" spans="2:19" ht="14.1" customHeight="1" x14ac:dyDescent="0.2">
      <c r="B352" s="160" t="str">
        <f>IF((IF($X$1=1,'X1'!B311,(IF($X$1=2,'X2'!B311,(IF($X$1=3,'X3'!B311,(IF($X$1=4,'X4'!B311,(IF($X$1=5,'X5'!B311,'X6'!B311))))))))))="","",(IF($X$1=1,'X1'!B311,(IF($X$1=2,'X2'!B311,(IF($X$1=3,'X3'!B311,(IF($X$1=4,'X4'!B311,(IF($X$1=5,'X5'!B311,'X6'!B311)))))))))))</f>
        <v>MCO UN Equity</v>
      </c>
      <c r="C352" s="160" t="str">
        <f ca="1"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>Moody's Corp</v>
      </c>
      <c r="D352" s="160" t="str">
        <f ca="1"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>Financials</v>
      </c>
      <c r="E352" s="161">
        <f ca="1"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>159.69</v>
      </c>
      <c r="F352" s="161">
        <f ca="1"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>188.5</v>
      </c>
      <c r="G352" s="139">
        <f ca="1"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>18.041204834366596</v>
      </c>
      <c r="H352" s="162">
        <f ca="1"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>30644.511000000002</v>
      </c>
      <c r="I352" s="163">
        <f ca="1"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>5</v>
      </c>
      <c r="J352" s="163">
        <f ca="1"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>0</v>
      </c>
      <c r="K352" s="163">
        <f ca="1"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>14</v>
      </c>
      <c r="L352" s="164">
        <f ca="1"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>18.778222013170275</v>
      </c>
      <c r="M352" s="164">
        <f ca="1"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>17.031783276450511</v>
      </c>
      <c r="N352" s="165">
        <f ca="1"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>8.865871076914388</v>
      </c>
      <c r="O352" s="164">
        <f ca="1"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>14.390899673069656</v>
      </c>
      <c r="P352" s="164">
        <f ca="1"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>13.41125163928103</v>
      </c>
      <c r="Q352" s="165">
        <f ca="1"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>26.784157356205963</v>
      </c>
      <c r="R352" s="165">
        <f ca="1"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>1.2636984156803808</v>
      </c>
      <c r="S352" s="166">
        <f ca="1"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>17.368421052631579</v>
      </c>
    </row>
    <row r="353" spans="2:19" ht="14.1" customHeight="1" x14ac:dyDescent="0.2">
      <c r="B353" s="160" t="str">
        <f>IF((IF($X$1=1,'X1'!B312,(IF($X$1=2,'X2'!B312,(IF($X$1=3,'X3'!B312,(IF($X$1=4,'X4'!B312,(IF($X$1=5,'X5'!B312,'X6'!B312))))))))))="","",(IF($X$1=1,'X1'!B312,(IF($X$1=2,'X2'!B312,(IF($X$1=3,'X3'!B312,(IF($X$1=4,'X4'!B312,(IF($X$1=5,'X5'!B312,'X6'!B312)))))))))))</f>
        <v>MDLZ UW Equity</v>
      </c>
      <c r="C353" s="160" t="str">
        <f ca="1"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>Mondelez International Inc</v>
      </c>
      <c r="D353" s="160" t="str">
        <f ca="1"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>Consumer Staples</v>
      </c>
      <c r="E353" s="161">
        <f ca="1"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>41.28</v>
      </c>
      <c r="F353" s="161">
        <f ca="1"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>49.5</v>
      </c>
      <c r="G353" s="139">
        <f ca="1"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>19.912790697674421</v>
      </c>
      <c r="H353" s="162">
        <f ca="1"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>60539.638038720004</v>
      </c>
      <c r="I353" s="163">
        <f ca="1"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>18</v>
      </c>
      <c r="J353" s="163">
        <f ca="1"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>0</v>
      </c>
      <c r="K353" s="163">
        <f ca="1"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>23</v>
      </c>
      <c r="L353" s="164">
        <f ca="1"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>16.505397840863655</v>
      </c>
      <c r="M353" s="164">
        <f ca="1"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>15.159750275431511</v>
      </c>
      <c r="N353" s="165">
        <f ca="1"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>-4.3107216350733442</v>
      </c>
      <c r="O353" s="164">
        <f ca="1"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>14.797740092275575</v>
      </c>
      <c r="P353" s="164">
        <f ca="1"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>14.27535539189585</v>
      </c>
      <c r="Q353" s="165">
        <f ca="1"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>30.36843081368783</v>
      </c>
      <c r="R353" s="165">
        <f ca="1"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>2.5702519379844957</v>
      </c>
      <c r="S353" s="166">
        <f ca="1"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>6.3157894736842159</v>
      </c>
    </row>
    <row r="354" spans="2:19" ht="14.1" customHeight="1" x14ac:dyDescent="0.2">
      <c r="B354" s="160" t="str">
        <f>IF((IF($X$1=1,'X1'!B313,(IF($X$1=2,'X2'!B313,(IF($X$1=3,'X3'!B313,(IF($X$1=4,'X4'!B313,(IF($X$1=5,'X5'!B313,'X6'!B313))))))))))="","",(IF($X$1=1,'X1'!B313,(IF($X$1=2,'X2'!B313,(IF($X$1=3,'X3'!B313,(IF($X$1=4,'X4'!B313,(IF($X$1=5,'X5'!B313,'X6'!B313)))))))))))</f>
        <v>MDT UN Equity</v>
      </c>
      <c r="C354" s="160" t="str">
        <f ca="1"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>Medtronic PLC</v>
      </c>
      <c r="D354" s="160" t="str">
        <f ca="1"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>Health Care</v>
      </c>
      <c r="E354" s="161">
        <f ca="1"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>96.55</v>
      </c>
      <c r="F354" s="161">
        <f ca="1"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>105</v>
      </c>
      <c r="G354" s="139">
        <f ca="1"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>8.7519419989642735</v>
      </c>
      <c r="H354" s="162">
        <f ca="1"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>130391.85568415</v>
      </c>
      <c r="I354" s="163">
        <f ca="1"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>15</v>
      </c>
      <c r="J354" s="163">
        <f ca="1"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>0</v>
      </c>
      <c r="K354" s="163">
        <f ca="1"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>29</v>
      </c>
      <c r="L354" s="164">
        <f ca="1"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>18.850058570870754</v>
      </c>
      <c r="M354" s="164">
        <f ca="1"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>17.383867482895209</v>
      </c>
      <c r="N354" s="165">
        <f ca="1"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>9.2823401879806422</v>
      </c>
      <c r="O354" s="164">
        <f ca="1"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>14.62474617931208</v>
      </c>
      <c r="P354" s="164">
        <f ca="1"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>13.744501472124607</v>
      </c>
      <c r="Q354" s="165">
        <f ca="1"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>28.844350458665026</v>
      </c>
      <c r="R354" s="165">
        <f ca="1"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>2.0507509062661833</v>
      </c>
      <c r="S354" s="166">
        <f ca="1"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>7.1028037383177631</v>
      </c>
    </row>
    <row r="355" spans="2:19" ht="14.1" customHeight="1" x14ac:dyDescent="0.2">
      <c r="B355" s="160" t="str">
        <f>IF((IF($X$1=1,'X1'!B314,(IF($X$1=2,'X2'!B314,(IF($X$1=3,'X3'!B314,(IF($X$1=4,'X4'!B314,(IF($X$1=5,'X5'!B314,'X6'!B314))))))))))="","",(IF($X$1=1,'X1'!B314,(IF($X$1=2,'X2'!B314,(IF($X$1=3,'X3'!B314,(IF($X$1=4,'X4'!B314,(IF($X$1=5,'X5'!B314,'X6'!B314)))))))))))</f>
        <v>MET UN Equity</v>
      </c>
      <c r="C355" s="160" t="str">
        <f ca="1"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>MetLife Inc</v>
      </c>
      <c r="D355" s="160" t="str">
        <f ca="1"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>Financials</v>
      </c>
      <c r="E355" s="161">
        <f ca="1"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>43.85</v>
      </c>
      <c r="F355" s="161">
        <f ca="1"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>52</v>
      </c>
      <c r="G355" s="139">
        <f ca="1"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>18.586088939566704</v>
      </c>
      <c r="H355" s="162">
        <f ca="1"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>43623.643712850004</v>
      </c>
      <c r="I355" s="163">
        <f ca="1"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>10</v>
      </c>
      <c r="J355" s="163">
        <f ca="1"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>1</v>
      </c>
      <c r="K355" s="163">
        <f ca="1"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>19</v>
      </c>
      <c r="L355" s="164">
        <f ca="1"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>8.0018248175182478</v>
      </c>
      <c r="M355" s="164">
        <f ca="1"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>7.3647967752771253</v>
      </c>
      <c r="N355" s="165">
        <f ca="1"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>-53.609791792160941</v>
      </c>
      <c r="O355" s="164" t="str">
        <f ca="1"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>NA</v>
      </c>
      <c r="P355" s="164" t="str">
        <f ca="1"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>NA</v>
      </c>
      <c r="Q355" s="165" t="str">
        <f ca="1"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 xml:space="preserve"> </v>
      </c>
      <c r="R355" s="165">
        <f ca="1"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>3.9817559863169896</v>
      </c>
      <c r="S355" s="166">
        <f ca="1"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>15.96330275229357</v>
      </c>
    </row>
    <row r="356" spans="2:19" ht="14.1" customHeight="1" x14ac:dyDescent="0.2">
      <c r="B356" s="160" t="str">
        <f>IF((IF($X$1=1,'X1'!B315,(IF($X$1=2,'X2'!B315,(IF($X$1=3,'X3'!B315,(IF($X$1=4,'X4'!B315,(IF($X$1=5,'X5'!B315,'X6'!B315))))))))))="","",(IF($X$1=1,'X1'!B315,(IF($X$1=2,'X2'!B315,(IF($X$1=3,'X3'!B315,(IF($X$1=4,'X4'!B315,(IF($X$1=5,'X5'!B315,'X6'!B315)))))))))))</f>
        <v>MGM UN Equity</v>
      </c>
      <c r="C356" s="160" t="str">
        <f ca="1"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>MGM Resorts International</v>
      </c>
      <c r="D356" s="160" t="str">
        <f ca="1"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>Consumer Discretionary</v>
      </c>
      <c r="E356" s="161">
        <f ca="1"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>27.61</v>
      </c>
      <c r="F356" s="161">
        <f ca="1"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>36</v>
      </c>
      <c r="G356" s="139">
        <f ca="1"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>30.387540746106477</v>
      </c>
      <c r="H356" s="162">
        <f ca="1"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>14851.477422759999</v>
      </c>
      <c r="I356" s="163">
        <f ca="1"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>14</v>
      </c>
      <c r="J356" s="163">
        <f ca="1"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>0</v>
      </c>
      <c r="K356" s="163">
        <f ca="1"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>20</v>
      </c>
      <c r="L356" s="164">
        <f ca="1"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>19.294199860237594</v>
      </c>
      <c r="M356" s="164">
        <f ca="1"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>15.616515837104071</v>
      </c>
      <c r="N356" s="165">
        <f ca="1"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>11.857228711198275</v>
      </c>
      <c r="O356" s="164">
        <f ca="1"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>9.5593944025568831</v>
      </c>
      <c r="P356" s="164">
        <f ca="1"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>8.8188542230427931</v>
      </c>
      <c r="Q356" s="165">
        <f ca="1"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>-15.781515284145907</v>
      </c>
      <c r="R356" s="165">
        <f ca="1"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>1.8109380659181455</v>
      </c>
      <c r="S356" s="166">
        <f ca="1"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>-42.398365776315629</v>
      </c>
    </row>
    <row r="357" spans="2:19" ht="14.1" customHeight="1" x14ac:dyDescent="0.2">
      <c r="B357" s="160" t="str">
        <f>IF((IF($X$1=1,'X1'!B316,(IF($X$1=2,'X2'!B316,(IF($X$1=3,'X3'!B316,(IF($X$1=4,'X4'!B316,(IF($X$1=5,'X5'!B316,'X6'!B316))))))))))="","",(IF($X$1=1,'X1'!B316,(IF($X$1=2,'X2'!B316,(IF($X$1=3,'X3'!B316,(IF($X$1=4,'X4'!B316,(IF($X$1=5,'X5'!B316,'X6'!B316)))))))))))</f>
        <v>MHK UN Equity</v>
      </c>
      <c r="C357" s="160" t="str">
        <f ca="1"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>Mohawk Industries Inc</v>
      </c>
      <c r="D357" s="160" t="str">
        <f ca="1"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>Consumer Discretionary</v>
      </c>
      <c r="E357" s="161">
        <f ca="1"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>156.25</v>
      </c>
      <c r="F357" s="161">
        <f ca="1"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>215</v>
      </c>
      <c r="G357" s="139">
        <f ca="1"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>37.599999999999987</v>
      </c>
      <c r="H357" s="162">
        <f ca="1"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>11656.701718750001</v>
      </c>
      <c r="I357" s="163">
        <f ca="1"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>17</v>
      </c>
      <c r="J357" s="163">
        <f ca="1"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>1</v>
      </c>
      <c r="K357" s="163">
        <f ca="1"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>22</v>
      </c>
      <c r="L357" s="164">
        <f ca="1"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>10.456400990430302</v>
      </c>
      <c r="M357" s="164">
        <f ca="1"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>9.5251158254084363</v>
      </c>
      <c r="N357" s="165">
        <f ca="1"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>-39.379500287390542</v>
      </c>
      <c r="O357" s="164">
        <f ca="1"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>7.0013621352998543</v>
      </c>
      <c r="P357" s="164">
        <f ca="1"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>6.4511811252453199</v>
      </c>
      <c r="Q357" s="165">
        <f ca="1"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>-38.317838437108918</v>
      </c>
      <c r="R357" s="165" t="str">
        <f ca="1"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 xml:space="preserve"> </v>
      </c>
      <c r="S357" s="166">
        <f ca="1"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>-4.5066666666666677</v>
      </c>
    </row>
    <row r="358" spans="2:19" ht="14.1" customHeight="1" x14ac:dyDescent="0.2">
      <c r="B358" s="160" t="str">
        <f>IF((IF($X$1=1,'X1'!B317,(IF($X$1=2,'X2'!B317,(IF($X$1=3,'X3'!B317,(IF($X$1=4,'X4'!B317,(IF($X$1=5,'X5'!B317,'X6'!B317))))))))))="","",(IF($X$1=1,'X1'!B317,(IF($X$1=2,'X2'!B317,(IF($X$1=3,'X3'!B317,(IF($X$1=4,'X4'!B317,(IF($X$1=5,'X5'!B317,'X6'!B317)))))))))))</f>
        <v>MKC UN Equity</v>
      </c>
      <c r="C358" s="160" t="str">
        <f ca="1"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>McCormick &amp; Co Inc/MD</v>
      </c>
      <c r="D358" s="160" t="str">
        <f ca="1"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>Consumer Staples</v>
      </c>
      <c r="E358" s="161">
        <f ca="1"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>137.04</v>
      </c>
      <c r="F358" s="161">
        <f ca="1"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>129</v>
      </c>
      <c r="G358" s="139">
        <f ca="1"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>-5.8669001751313399</v>
      </c>
      <c r="H358" s="162">
        <f ca="1"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>18041.417857462198</v>
      </c>
      <c r="I358" s="163">
        <f ca="1"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>4</v>
      </c>
      <c r="J358" s="163">
        <f ca="1"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>2</v>
      </c>
      <c r="K358" s="163">
        <f ca="1"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>14</v>
      </c>
      <c r="L358" s="164">
        <f ca="1"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>25.448467966573816</v>
      </c>
      <c r="M358" s="164">
        <f ca="1"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>23.493913937939308</v>
      </c>
      <c r="N358" s="165">
        <f ca="1"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>47.536312586512032</v>
      </c>
      <c r="O358" s="164">
        <f ca="1"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>19.0689790325929</v>
      </c>
      <c r="P358" s="164">
        <f ca="1"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>18.360038376973815</v>
      </c>
      <c r="Q358" s="165">
        <f ca="1"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>67.998144189323909</v>
      </c>
      <c r="R358" s="165">
        <f ca="1"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>1.638207822533567</v>
      </c>
      <c r="S358" s="166">
        <f ca="1"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>9.805194805194807</v>
      </c>
    </row>
    <row r="359" spans="2:19" ht="14.1" customHeight="1" x14ac:dyDescent="0.2">
      <c r="B359" s="160" t="str">
        <f>IF((IF($X$1=1,'X1'!B318,(IF($X$1=2,'X2'!B318,(IF($X$1=3,'X3'!B318,(IF($X$1=4,'X4'!B318,(IF($X$1=5,'X5'!B318,'X6'!B318))))))))))="","",(IF($X$1=1,'X1'!B318,(IF($X$1=2,'X2'!B318,(IF($X$1=3,'X3'!B318,(IF($X$1=4,'X4'!B318,(IF($X$1=5,'X5'!B318,'X6'!B318)))))))))))</f>
        <v>MLM UN Equity</v>
      </c>
      <c r="C359" s="160" t="str">
        <f ca="1"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>Martin Marietta Materials Inc</v>
      </c>
      <c r="D359" s="160" t="str">
        <f ca="1"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>Materials</v>
      </c>
      <c r="E359" s="161">
        <f ca="1"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>171.72</v>
      </c>
      <c r="F359" s="161">
        <f ca="1"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>233</v>
      </c>
      <c r="G359" s="139">
        <f ca="1"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>35.686000465874692</v>
      </c>
      <c r="H359" s="162">
        <f ca="1"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>10820.41583184</v>
      </c>
      <c r="I359" s="163">
        <f ca="1"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>10</v>
      </c>
      <c r="J359" s="163">
        <f ca="1"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>0</v>
      </c>
      <c r="K359" s="163">
        <f ca="1"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>14</v>
      </c>
      <c r="L359" s="164">
        <f ca="1"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>15.705139930492042</v>
      </c>
      <c r="M359" s="164">
        <f ca="1"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>14.290945406125166</v>
      </c>
      <c r="N359" s="165">
        <f ca="1"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>-8.9501797497816504</v>
      </c>
      <c r="O359" s="164">
        <f ca="1"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>10.543498307634449</v>
      </c>
      <c r="P359" s="164">
        <f ca="1"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>9.7513606956521741</v>
      </c>
      <c r="Q359" s="165">
        <f ca="1"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>-7.1115372292160695</v>
      </c>
      <c r="R359" s="165">
        <f ca="1"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>1.0616119263918005</v>
      </c>
      <c r="S359" s="166">
        <f ca="1"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>23.514787684274417</v>
      </c>
    </row>
    <row r="360" spans="2:19" ht="14.1" customHeight="1" x14ac:dyDescent="0.2">
      <c r="B360" s="160" t="str">
        <f>IF((IF($X$1=1,'X1'!B319,(IF($X$1=2,'X2'!B319,(IF($X$1=3,'X3'!B319,(IF($X$1=4,'X4'!B319,(IF($X$1=5,'X5'!B319,'X6'!B319))))))))))="","",(IF($X$1=1,'X1'!B319,(IF($X$1=2,'X2'!B319,(IF($X$1=3,'X3'!B319,(IF($X$1=4,'X4'!B319,(IF($X$1=5,'X5'!B319,'X6'!B319)))))))))))</f>
        <v>MMC UN Equity</v>
      </c>
      <c r="C360" s="160" t="str">
        <f ca="1"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>Marsh &amp; McLennan Cos Inc</v>
      </c>
      <c r="D360" s="160" t="str">
        <f ca="1"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>Financials</v>
      </c>
      <c r="E360" s="161">
        <f ca="1"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>80.33</v>
      </c>
      <c r="F360" s="161">
        <f ca="1"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>90.5</v>
      </c>
      <c r="G360" s="139">
        <f ca="1"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>12.660276360014944</v>
      </c>
      <c r="H360" s="162">
        <f ca="1"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>40565.006930180003</v>
      </c>
      <c r="I360" s="163">
        <f ca="1"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>6</v>
      </c>
      <c r="J360" s="163">
        <f ca="1"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>1</v>
      </c>
      <c r="K360" s="163">
        <f ca="1"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>17</v>
      </c>
      <c r="L360" s="164">
        <f ca="1"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>17.186563970902863</v>
      </c>
      <c r="M360" s="164">
        <f ca="1"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>15.619288353101304</v>
      </c>
      <c r="N360" s="165">
        <f ca="1"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>-0.36169259266456422</v>
      </c>
      <c r="O360" s="164">
        <f ca="1"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>11.81263066796653</v>
      </c>
      <c r="P360" s="164">
        <f ca="1"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>11.059080540149505</v>
      </c>
      <c r="Q360" s="165">
        <f ca="1"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>4.0695480770282844</v>
      </c>
      <c r="R360" s="165">
        <f ca="1"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>2.1498817378314454</v>
      </c>
      <c r="S360" s="166">
        <f ca="1"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>-5.8227848101265867</v>
      </c>
    </row>
    <row r="361" spans="2:19" ht="14.1" customHeight="1" x14ac:dyDescent="0.2">
      <c r="B361" s="160" t="str">
        <f>IF((IF($X$1=1,'X1'!B320,(IF($X$1=2,'X2'!B320,(IF($X$1=3,'X3'!B320,(IF($X$1=4,'X4'!B320,(IF($X$1=5,'X5'!B320,'X6'!B320))))))))))="","",(IF($X$1=1,'X1'!B320,(IF($X$1=2,'X2'!B320,(IF($X$1=3,'X3'!B320,(IF($X$1=4,'X4'!B320,(IF($X$1=5,'X5'!B320,'X6'!B320)))))))))))</f>
        <v>MMM UN Equity</v>
      </c>
      <c r="C361" s="160" t="str">
        <f ca="1"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>3M Co</v>
      </c>
      <c r="D361" s="160" t="str">
        <f ca="1"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>Industrials</v>
      </c>
      <c r="E361" s="161">
        <f ca="1"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>202.33</v>
      </c>
      <c r="F361" s="161">
        <f ca="1"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>220</v>
      </c>
      <c r="G361" s="139">
        <f ca="1"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>8.7332575495477691</v>
      </c>
      <c r="H361" s="162">
        <f ca="1"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>118689.50459908</v>
      </c>
      <c r="I361" s="163">
        <f ca="1"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>7</v>
      </c>
      <c r="J361" s="163">
        <f ca="1"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>4</v>
      </c>
      <c r="K361" s="163">
        <f ca="1"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>22</v>
      </c>
      <c r="L361" s="164">
        <f ca="1"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>18.082938600411119</v>
      </c>
      <c r="M361" s="164">
        <f ca="1"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>16.858023662722879</v>
      </c>
      <c r="N361" s="165">
        <f ca="1"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>4.8349977427793789</v>
      </c>
      <c r="O361" s="164">
        <f ca="1"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>12.883579776171141</v>
      </c>
      <c r="P361" s="164">
        <f ca="1"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>12.318832612729167</v>
      </c>
      <c r="Q361" s="165">
        <f ca="1"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>13.504634370430191</v>
      </c>
      <c r="R361" s="165">
        <f ca="1"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>2.8745119359462263</v>
      </c>
      <c r="S361" s="166">
        <f ca="1"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>15.808429447326674</v>
      </c>
    </row>
    <row r="362" spans="2:19" ht="14.1" customHeight="1" x14ac:dyDescent="0.2">
      <c r="B362" s="160" t="str">
        <f>IF((IF($X$1=1,'X1'!B321,(IF($X$1=2,'X2'!B321,(IF($X$1=3,'X3'!B321,(IF($X$1=4,'X4'!B321,(IF($X$1=5,'X5'!B321,'X6'!B321))))))))))="","",(IF($X$1=1,'X1'!B321,(IF($X$1=2,'X2'!B321,(IF($X$1=3,'X3'!B321,(IF($X$1=4,'X4'!B321,(IF($X$1=5,'X5'!B321,'X6'!B321)))))))))))</f>
        <v>MNST UW Equity</v>
      </c>
      <c r="C362" s="160" t="str">
        <f ca="1"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>Monster Beverage Corp</v>
      </c>
      <c r="D362" s="160" t="str">
        <f ca="1"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>Consumer Staples</v>
      </c>
      <c r="E362" s="161">
        <f ca="1"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>53.1</v>
      </c>
      <c r="F362" s="161">
        <f ca="1"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>68</v>
      </c>
      <c r="G362" s="139">
        <f ca="1"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>28.060263653483997</v>
      </c>
      <c r="H362" s="162">
        <f ca="1"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>29338.978203000002</v>
      </c>
      <c r="I362" s="163">
        <f ca="1"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>12</v>
      </c>
      <c r="J362" s="163">
        <f ca="1"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>1</v>
      </c>
      <c r="K362" s="163">
        <f ca="1"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>19</v>
      </c>
      <c r="L362" s="164">
        <f ca="1"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>26.764112903225808</v>
      </c>
      <c r="M362" s="164">
        <f ca="1"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>23.908149482215219</v>
      </c>
      <c r="N362" s="165">
        <f ca="1"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>55.163703079397685</v>
      </c>
      <c r="O362" s="164">
        <f ca="1"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>18.852149923480724</v>
      </c>
      <c r="P362" s="164">
        <f ca="1"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>17.116521164021165</v>
      </c>
      <c r="Q362" s="165">
        <f ca="1"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>66.087874747273091</v>
      </c>
      <c r="R362" s="165">
        <f ca="1"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>0</v>
      </c>
      <c r="S362" s="166">
        <f ca="1"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>15.385293665649707</v>
      </c>
    </row>
    <row r="363" spans="2:19" ht="14.1" customHeight="1" x14ac:dyDescent="0.2">
      <c r="B363" s="160" t="str">
        <f>IF((IF($X$1=1,'X1'!B322,(IF($X$1=2,'X2'!B322,(IF($X$1=3,'X3'!B322,(IF($X$1=4,'X4'!B322,(IF($X$1=5,'X5'!B322,'X6'!B322))))))))))="","",(IF($X$1=1,'X1'!B322,(IF($X$1=2,'X2'!B322,(IF($X$1=3,'X3'!B322,(IF($X$1=4,'X4'!B322,(IF($X$1=5,'X5'!B322,'X6'!B322)))))))))))</f>
        <v>MO UN Equity</v>
      </c>
      <c r="C363" s="160" t="str">
        <f ca="1"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>Altria Group Inc</v>
      </c>
      <c r="D363" s="160" t="str">
        <f ca="1"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>Consumer Staples</v>
      </c>
      <c r="E363" s="161">
        <f ca="1"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>60.77</v>
      </c>
      <c r="F363" s="161">
        <f ca="1"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>66.5</v>
      </c>
      <c r="G363" s="139">
        <f ca="1"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>9.4289945696889745</v>
      </c>
      <c r="H363" s="162">
        <f ca="1"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>114562.08171150001</v>
      </c>
      <c r="I363" s="163">
        <f ca="1"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>11</v>
      </c>
      <c r="J363" s="163">
        <f ca="1"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>0</v>
      </c>
      <c r="K363" s="163">
        <f ca="1"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>20</v>
      </c>
      <c r="L363" s="164">
        <f ca="1"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>14.037884037884039</v>
      </c>
      <c r="M363" s="164">
        <f ca="1"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>13.066007310255861</v>
      </c>
      <c r="N363" s="165">
        <f ca="1"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>-18.616018450037018</v>
      </c>
      <c r="O363" s="164">
        <f ca="1"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>12.218373269230771</v>
      </c>
      <c r="P363" s="164">
        <f ca="1"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>11.639610428569794</v>
      </c>
      <c r="Q363" s="165">
        <f ca="1"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>7.6441497331753983</v>
      </c>
      <c r="R363" s="165">
        <f ca="1"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>5.4533486917887108</v>
      </c>
      <c r="S363" s="166">
        <f ca="1"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>18.44444444444445</v>
      </c>
    </row>
    <row r="364" spans="2:19" ht="14.1" customHeight="1" x14ac:dyDescent="0.2">
      <c r="B364" s="160" t="str">
        <f>IF((IF($X$1=1,'X1'!B323,(IF($X$1=2,'X2'!B323,(IF($X$1=3,'X3'!B323,(IF($X$1=4,'X4'!B323,(IF($X$1=5,'X5'!B323,'X6'!B323))))))))))="","",(IF($X$1=1,'X1'!B323,(IF($X$1=2,'X2'!B323,(IF($X$1=3,'X3'!B323,(IF($X$1=4,'X4'!B323,(IF($X$1=5,'X5'!B323,'X6'!B323)))))))))))</f>
        <v>MON UN Equity</v>
      </c>
      <c r="C364" s="160" t="str">
        <f ca="1"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>Monsanto Co</v>
      </c>
      <c r="D364" s="160" t="str">
        <f ca="1"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>Materials</v>
      </c>
      <c r="E364" s="161" t="str">
        <f ca="1"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>#N/A N/A</v>
      </c>
      <c r="F364" s="161" t="str">
        <f ca="1"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 xml:space="preserve"> </v>
      </c>
      <c r="G364" s="139" t="str">
        <f ca="1"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 xml:space="preserve"> </v>
      </c>
      <c r="H364" s="162" t="str">
        <f ca="1"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>#N/A N/A</v>
      </c>
      <c r="I364" s="163">
        <f ca="1"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>0</v>
      </c>
      <c r="J364" s="163">
        <f ca="1"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>0</v>
      </c>
      <c r="K364" s="163">
        <f ca="1"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>4</v>
      </c>
      <c r="L364" s="164" t="str">
        <f ca="1"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>NA</v>
      </c>
      <c r="M364" s="164" t="str">
        <f ca="1"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>NA</v>
      </c>
      <c r="N364" s="165" t="str">
        <f ca="1"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 xml:space="preserve"> </v>
      </c>
      <c r="O364" s="164" t="str">
        <f ca="1"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>NA</v>
      </c>
      <c r="P364" s="164" t="str">
        <f ca="1"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>NA</v>
      </c>
      <c r="Q364" s="165" t="str">
        <f ca="1"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 xml:space="preserve"> </v>
      </c>
      <c r="R364" s="165" t="str">
        <f ca="1"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 xml:space="preserve"> </v>
      </c>
      <c r="S364" s="166">
        <f ca="1"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>10.932642487046637</v>
      </c>
    </row>
    <row r="365" spans="2:19" ht="14.1" customHeight="1" x14ac:dyDescent="0.2">
      <c r="B365" s="160" t="str">
        <f>IF((IF($X$1=1,'X1'!B324,(IF($X$1=2,'X2'!B324,(IF($X$1=3,'X3'!B324,(IF($X$1=4,'X4'!B324,(IF($X$1=5,'X5'!B324,'X6'!B324))))))))))="","",(IF($X$1=1,'X1'!B324,(IF($X$1=2,'X2'!B324,(IF($X$1=3,'X3'!B324,(IF($X$1=4,'X4'!B324,(IF($X$1=5,'X5'!B324,'X6'!B324)))))))))))</f>
        <v>MOS UN Equity</v>
      </c>
      <c r="C365" s="160" t="str">
        <f ca="1"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>Mosaic Co/The</v>
      </c>
      <c r="D365" s="160" t="str">
        <f ca="1"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>Materials</v>
      </c>
      <c r="E365" s="161">
        <f ca="1"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>33.130000000000003</v>
      </c>
      <c r="F365" s="161">
        <f ca="1"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>37</v>
      </c>
      <c r="G365" s="139">
        <f ca="1"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>11.681255659523092</v>
      </c>
      <c r="H365" s="162">
        <f ca="1"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>12770.21963066</v>
      </c>
      <c r="I365" s="163">
        <f ca="1"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>10</v>
      </c>
      <c r="J365" s="163">
        <f ca="1"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>1</v>
      </c>
      <c r="K365" s="163">
        <f ca="1"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>19</v>
      </c>
      <c r="L365" s="164">
        <f ca="1"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>14.601145879241956</v>
      </c>
      <c r="M365" s="164">
        <f ca="1"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>12.408239700374533</v>
      </c>
      <c r="N365" s="165">
        <f ca="1"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>-15.350534052163301</v>
      </c>
      <c r="O365" s="164">
        <f ca="1"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>7.7311376061702894</v>
      </c>
      <c r="P365" s="164">
        <f ca="1"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>7.3348545745278528</v>
      </c>
      <c r="Q365" s="165">
        <f ca="1"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>-31.888499741441343</v>
      </c>
      <c r="R365" s="165">
        <f ca="1"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>0.35013582855418052</v>
      </c>
      <c r="S365" s="166">
        <f ca="1"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>50.465116279069775</v>
      </c>
    </row>
    <row r="366" spans="2:19" ht="14.1" customHeight="1" x14ac:dyDescent="0.2">
      <c r="B366" s="160" t="str">
        <f>IF((IF($X$1=1,'X1'!B325,(IF($X$1=2,'X2'!B325,(IF($X$1=3,'X3'!B325,(IF($X$1=4,'X4'!B325,(IF($X$1=5,'X5'!B325,'X6'!B325))))))))))="","",(IF($X$1=1,'X1'!B325,(IF($X$1=2,'X2'!B325,(IF($X$1=3,'X3'!B325,(IF($X$1=4,'X4'!B325,(IF($X$1=5,'X5'!B325,'X6'!B325)))))))))))</f>
        <v>MPC UN Equity</v>
      </c>
      <c r="C366" s="160" t="str">
        <f ca="1"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>Marathon Petroleum Corp</v>
      </c>
      <c r="D366" s="160" t="str">
        <f ca="1"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>Energy</v>
      </c>
      <c r="E366" s="161">
        <f ca="1"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>80.069999999999993</v>
      </c>
      <c r="F366" s="161">
        <f ca="1"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>108</v>
      </c>
      <c r="G366" s="139">
        <f ca="1"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>34.881978269014624</v>
      </c>
      <c r="H366" s="162">
        <f ca="1"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>55328.740884239996</v>
      </c>
      <c r="I366" s="163">
        <f ca="1"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>18</v>
      </c>
      <c r="J366" s="163">
        <f ca="1"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>0</v>
      </c>
      <c r="K366" s="163">
        <f ca="1"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>19</v>
      </c>
      <c r="L366" s="164">
        <f ca="1"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>10.262753140220454</v>
      </c>
      <c r="M366" s="164">
        <f ca="1"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>7.7310031862508435</v>
      </c>
      <c r="N366" s="165">
        <f ca="1"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>-40.50216471645529</v>
      </c>
      <c r="O366" s="164">
        <f ca="1"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>5.4640777081196283</v>
      </c>
      <c r="P366" s="164">
        <f ca="1"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>4.7795086573661818</v>
      </c>
      <c r="Q366" s="165">
        <f ca="1"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>-51.861349624362497</v>
      </c>
      <c r="R366" s="165">
        <f ca="1"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>2.5078056700387164</v>
      </c>
      <c r="S366" s="166">
        <f ca="1"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>-1.7514124293785263</v>
      </c>
    </row>
    <row r="367" spans="2:19" ht="14.1" customHeight="1" x14ac:dyDescent="0.2">
      <c r="B367" s="160" t="str">
        <f>IF((IF($X$1=1,'X1'!B326,(IF($X$1=2,'X2'!B326,(IF($X$1=3,'X3'!B326,(IF($X$1=4,'X4'!B326,(IF($X$1=5,'X5'!B326,'X6'!B326))))))))))="","",(IF($X$1=1,'X1'!B326,(IF($X$1=2,'X2'!B326,(IF($X$1=3,'X3'!B326,(IF($X$1=4,'X4'!B326,(IF($X$1=5,'X5'!B326,'X6'!B326)))))))))))</f>
        <v>MRK UN Equity</v>
      </c>
      <c r="C367" s="160" t="str">
        <f ca="1"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>Merck &amp; Co Inc</v>
      </c>
      <c r="D367" s="160" t="str">
        <f ca="1"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>Health Care</v>
      </c>
      <c r="E367" s="161">
        <f ca="1"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>71.22</v>
      </c>
      <c r="F367" s="161">
        <f ca="1"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>78.5</v>
      </c>
      <c r="G367" s="139">
        <f ca="1"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>10.221847795563054</v>
      </c>
      <c r="H367" s="162">
        <f ca="1"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>189411.39264941998</v>
      </c>
      <c r="I367" s="163">
        <f ca="1"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>16</v>
      </c>
      <c r="J367" s="163">
        <f ca="1"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>0</v>
      </c>
      <c r="K367" s="163">
        <f ca="1"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>20</v>
      </c>
      <c r="L367" s="164">
        <f ca="1"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>15.227710070558048</v>
      </c>
      <c r="M367" s="164">
        <f ca="1"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>13.727833461835004</v>
      </c>
      <c r="N367" s="165">
        <f ca="1"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>-11.718057216742562</v>
      </c>
      <c r="O367" s="164">
        <f ca="1"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>12.162391887490749</v>
      </c>
      <c r="P367" s="164">
        <f ca="1"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>11.503906572272889</v>
      </c>
      <c r="Q367" s="165">
        <f ca="1"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>7.1509524715179573</v>
      </c>
      <c r="R367" s="165">
        <f ca="1"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>2.8053917438921654</v>
      </c>
      <c r="S367" s="166">
        <f ca="1"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>2.0720720720720638</v>
      </c>
    </row>
    <row r="368" spans="2:19" ht="14.1" customHeight="1" x14ac:dyDescent="0.2">
      <c r="B368" s="160" t="str">
        <f>IF((IF($X$1=1,'X1'!B327,(IF($X$1=2,'X2'!B327,(IF($X$1=3,'X3'!B327,(IF($X$1=4,'X4'!B327,(IF($X$1=5,'X5'!B327,'X6'!B327))))))))))="","",(IF($X$1=1,'X1'!B327,(IF($X$1=2,'X2'!B327,(IF($X$1=3,'X3'!B327,(IF($X$1=4,'X4'!B327,(IF($X$1=5,'X5'!B327,'X6'!B327)))))))))))</f>
        <v>MRO UN Equity</v>
      </c>
      <c r="C368" s="160" t="str">
        <f ca="1"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>Marathon Oil Corp</v>
      </c>
      <c r="D368" s="160" t="str">
        <f ca="1"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>Energy</v>
      </c>
      <c r="E368" s="161">
        <f ca="1"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>21.18</v>
      </c>
      <c r="F368" s="161">
        <f ca="1"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>25</v>
      </c>
      <c r="G368" s="139">
        <f ca="1"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>18.035882908404165</v>
      </c>
      <c r="H368" s="162">
        <f ca="1"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>18090.84400764</v>
      </c>
      <c r="I368" s="163">
        <f ca="1"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>18</v>
      </c>
      <c r="J368" s="163">
        <f ca="1"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>0</v>
      </c>
      <c r="K368" s="163">
        <f ca="1"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>29</v>
      </c>
      <c r="L368" s="164">
        <f ca="1"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>17.080645161290324</v>
      </c>
      <c r="M368" s="164">
        <f ca="1"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>16.082004555808656</v>
      </c>
      <c r="N368" s="165">
        <f ca="1"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>-0.97575197825557902</v>
      </c>
      <c r="O368" s="164">
        <f ca="1"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>5.1204040478599193</v>
      </c>
      <c r="P368" s="164">
        <f ca="1"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>4.9137017287180687</v>
      </c>
      <c r="Q368" s="165">
        <f ca="1"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>-54.889122481614031</v>
      </c>
      <c r="R368" s="165">
        <f ca="1"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>0.94428706326723322</v>
      </c>
      <c r="S368" s="166">
        <f ca="1"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>373.75</v>
      </c>
    </row>
    <row r="369" spans="2:19" ht="14.1" customHeight="1" x14ac:dyDescent="0.2">
      <c r="B369" s="160" t="str">
        <f>IF((IF($X$1=1,'X1'!B328,(IF($X$1=2,'X2'!B328,(IF($X$1=3,'X3'!B328,(IF($X$1=4,'X4'!B328,(IF($X$1=5,'X5'!B328,'X6'!B328))))))))))="","",(IF($X$1=1,'X1'!B328,(IF($X$1=2,'X2'!B328,(IF($X$1=3,'X3'!B328,(IF($X$1=4,'X4'!B328,(IF($X$1=5,'X5'!B328,'X6'!B328)))))))))))</f>
        <v>MS UN Equity</v>
      </c>
      <c r="C369" s="160" t="str">
        <f ca="1"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>Morgan Stanley</v>
      </c>
      <c r="D369" s="160" t="str">
        <f ca="1"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>Financials</v>
      </c>
      <c r="E369" s="161">
        <f ca="1"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>45.94</v>
      </c>
      <c r="F369" s="161">
        <f ca="1"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>60</v>
      </c>
      <c r="G369" s="139">
        <f ca="1"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>30.605137135393989</v>
      </c>
      <c r="H369" s="162">
        <f ca="1"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>80155.639231459994</v>
      </c>
      <c r="I369" s="163">
        <f ca="1"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>20</v>
      </c>
      <c r="J369" s="163">
        <f ca="1"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>0</v>
      </c>
      <c r="K369" s="163">
        <f ca="1"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>31</v>
      </c>
      <c r="L369" s="164">
        <f ca="1"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>8.9429628187658157</v>
      </c>
      <c r="M369" s="164">
        <f ca="1"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>8.3770970094821298</v>
      </c>
      <c r="N369" s="165">
        <f ca="1"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>-48.153587885446946</v>
      </c>
      <c r="O369" s="164" t="str">
        <f ca="1"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>NA</v>
      </c>
      <c r="P369" s="164" t="str">
        <f ca="1"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>NA</v>
      </c>
      <c r="Q369" s="165" t="str">
        <f ca="1"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 xml:space="preserve"> </v>
      </c>
      <c r="R369" s="165">
        <f ca="1"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>2.8363082281236394</v>
      </c>
      <c r="S369" s="166">
        <f ca="1"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>22.142857142857149</v>
      </c>
    </row>
    <row r="370" spans="2:19" ht="14.1" customHeight="1" x14ac:dyDescent="0.2">
      <c r="B370" s="160" t="str">
        <f>IF((IF($X$1=1,'X1'!B329,(IF($X$1=2,'X2'!B329,(IF($X$1=3,'X3'!B329,(IF($X$1=4,'X4'!B329,(IF($X$1=5,'X5'!B329,'X6'!B329))))))))))="","",(IF($X$1=1,'X1'!B329,(IF($X$1=2,'X2'!B329,(IF($X$1=3,'X3'!B329,(IF($X$1=4,'X4'!B329,(IF($X$1=5,'X5'!B329,'X6'!B329)))))))))))</f>
        <v>MSFT UW Equity</v>
      </c>
      <c r="C370" s="160" t="str">
        <f ca="1"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>Microsoft Corp</v>
      </c>
      <c r="D370" s="160" t="str">
        <f ca="1"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>Information Technology</v>
      </c>
      <c r="E370" s="161">
        <f ca="1"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>111</v>
      </c>
      <c r="F370" s="161">
        <f ca="1"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>125</v>
      </c>
      <c r="G370" s="139">
        <f ca="1"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>12.612612612612617</v>
      </c>
      <c r="H370" s="162">
        <f ca="1"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>852203.80191899999</v>
      </c>
      <c r="I370" s="163">
        <f ca="1"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>33</v>
      </c>
      <c r="J370" s="163">
        <f ca="1"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>2</v>
      </c>
      <c r="K370" s="163">
        <f ca="1"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>36</v>
      </c>
      <c r="L370" s="164">
        <f ca="1"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>25.819958129797627</v>
      </c>
      <c r="M370" s="164">
        <f ca="1"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>22.437841115827773</v>
      </c>
      <c r="N370" s="165">
        <f ca="1"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>49.690009575902216</v>
      </c>
      <c r="O370" s="164">
        <f ca="1"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>15.256573798184082</v>
      </c>
      <c r="P370" s="164">
        <f ca="1"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>13.45934795492971</v>
      </c>
      <c r="Q370" s="165">
        <f ca="1"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>34.410766323753037</v>
      </c>
      <c r="R370" s="165">
        <f ca="1"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>1.6261261261261262</v>
      </c>
      <c r="S370" s="166">
        <f ca="1"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>13.854017801550075</v>
      </c>
    </row>
    <row r="371" spans="2:19" ht="14.1" customHeight="1" x14ac:dyDescent="0.2">
      <c r="B371" s="160" t="str">
        <f>IF((IF($X$1=1,'X1'!B330,(IF($X$1=2,'X2'!B330,(IF($X$1=3,'X3'!B330,(IF($X$1=4,'X4'!B330,(IF($X$1=5,'X5'!B330,'X6'!B330))))))))))="","",(IF($X$1=1,'X1'!B330,(IF($X$1=2,'X2'!B330,(IF($X$1=3,'X3'!B330,(IF($X$1=4,'X4'!B330,(IF($X$1=5,'X5'!B330,'X6'!B330)))))))))))</f>
        <v>MSI UN Equity</v>
      </c>
      <c r="C371" s="160" t="str">
        <f ca="1"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>Motorola Solutions Inc</v>
      </c>
      <c r="D371" s="160" t="str">
        <f ca="1"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>Information Technology</v>
      </c>
      <c r="E371" s="161">
        <f ca="1"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>123.76</v>
      </c>
      <c r="F371" s="161">
        <f ca="1"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>137</v>
      </c>
      <c r="G371" s="139">
        <f ca="1"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>10.698125404007763</v>
      </c>
      <c r="H371" s="162">
        <f ca="1"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>20082.139291759999</v>
      </c>
      <c r="I371" s="163">
        <f ca="1"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>12</v>
      </c>
      <c r="J371" s="163">
        <f ca="1"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>1</v>
      </c>
      <c r="K371" s="163">
        <f ca="1"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>14</v>
      </c>
      <c r="L371" s="164">
        <f ca="1"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>16.512341561040696</v>
      </c>
      <c r="M371" s="164">
        <f ca="1"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>15.035840116632246</v>
      </c>
      <c r="N371" s="165">
        <f ca="1"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>-4.2704657394375456</v>
      </c>
      <c r="O371" s="164">
        <f ca="1"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>11.325562084358202</v>
      </c>
      <c r="P371" s="164">
        <f ca="1"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>10.442729525409492</v>
      </c>
      <c r="Q371" s="165">
        <f ca="1"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>-0.2215373554567468</v>
      </c>
      <c r="R371" s="165">
        <f ca="1"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>1.8446994182288299</v>
      </c>
      <c r="S371" s="166">
        <f ca="1"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>11.111111111111107</v>
      </c>
    </row>
    <row r="372" spans="2:19" ht="14.1" customHeight="1" x14ac:dyDescent="0.2">
      <c r="B372" s="160" t="str">
        <f>IF((IF($X$1=1,'X1'!B331,(IF($X$1=2,'X2'!B331,(IF($X$1=3,'X3'!B331,(IF($X$1=4,'X4'!B331,(IF($X$1=5,'X5'!B331,'X6'!B331))))))))))="","",(IF($X$1=1,'X1'!B331,(IF($X$1=2,'X2'!B331,(IF($X$1=3,'X3'!B331,(IF($X$1=4,'X4'!B331,(IF($X$1=5,'X5'!B331,'X6'!B331)))))))))))</f>
        <v>MTB UN Equity</v>
      </c>
      <c r="C372" s="160" t="str">
        <f ca="1"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>M&amp;T Bank Corp</v>
      </c>
      <c r="D372" s="160" t="str">
        <f ca="1"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>Financials</v>
      </c>
      <c r="E372" s="161">
        <f ca="1"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>158.72999999999999</v>
      </c>
      <c r="F372" s="161">
        <f ca="1"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>192</v>
      </c>
      <c r="G372" s="139">
        <f ca="1"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>20.960120960120964</v>
      </c>
      <c r="H372" s="162">
        <f ca="1"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>22823.923525259997</v>
      </c>
      <c r="I372" s="163">
        <f ca="1"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>8</v>
      </c>
      <c r="J372" s="163">
        <f ca="1"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>3</v>
      </c>
      <c r="K372" s="163">
        <f ca="1"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>23</v>
      </c>
      <c r="L372" s="164">
        <f ca="1"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>11.385840327092748</v>
      </c>
      <c r="M372" s="164">
        <f ca="1"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>10.530750348304915</v>
      </c>
      <c r="N372" s="165">
        <f ca="1"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>-33.991118845955867</v>
      </c>
      <c r="O372" s="164" t="str">
        <f ca="1"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>NA</v>
      </c>
      <c r="P372" s="164" t="str">
        <f ca="1"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>NA</v>
      </c>
      <c r="Q372" s="165" t="str">
        <f ca="1"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 xml:space="preserve"> </v>
      </c>
      <c r="R372" s="165">
        <f ca="1"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>2.6831726831726836</v>
      </c>
      <c r="S372" s="166">
        <f ca="1"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>51.101960169613648</v>
      </c>
    </row>
    <row r="373" spans="2:19" ht="14.1" customHeight="1" x14ac:dyDescent="0.2">
      <c r="B373" s="160" t="str">
        <f>IF((IF($X$1=1,'X1'!B332,(IF($X$1=2,'X2'!B332,(IF($X$1=3,'X3'!B332,(IF($X$1=4,'X4'!B332,(IF($X$1=5,'X5'!B332,'X6'!B332))))))))))="","",(IF($X$1=1,'X1'!B332,(IF($X$1=2,'X2'!B332,(IF($X$1=3,'X3'!B332,(IF($X$1=4,'X4'!B332,(IF($X$1=5,'X5'!B332,'X6'!B332)))))))))))</f>
        <v>MTD UN Equity</v>
      </c>
      <c r="C373" s="160" t="str">
        <f ca="1"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>Mettler-Toledo International I</v>
      </c>
      <c r="D373" s="160" t="str">
        <f ca="1"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>Health Care</v>
      </c>
      <c r="E373" s="161">
        <f ca="1"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>573.59</v>
      </c>
      <c r="F373" s="161">
        <f ca="1"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>625</v>
      </c>
      <c r="G373" s="139">
        <f ca="1"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>8.9628480273366016</v>
      </c>
      <c r="H373" s="162">
        <f ca="1"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>14462.399602520001</v>
      </c>
      <c r="I373" s="163">
        <f ca="1"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>2</v>
      </c>
      <c r="J373" s="163">
        <f ca="1"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>1</v>
      </c>
      <c r="K373" s="163">
        <f ca="1"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>15</v>
      </c>
      <c r="L373" s="164">
        <f ca="1"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>25.42621570105058</v>
      </c>
      <c r="M373" s="164">
        <f ca="1"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>22.906034104069327</v>
      </c>
      <c r="N373" s="165">
        <f ca="1"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>47.407306109332104</v>
      </c>
      <c r="O373" s="164">
        <f ca="1"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>18.278531924393512</v>
      </c>
      <c r="P373" s="164">
        <f ca="1"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>16.865346882724527</v>
      </c>
      <c r="Q373" s="165">
        <f ca="1"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>61.034286972304464</v>
      </c>
      <c r="R373" s="165">
        <f ca="1"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>0</v>
      </c>
      <c r="S373" s="166">
        <f ca="1"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>14.633027522935777</v>
      </c>
    </row>
    <row r="374" spans="2:19" ht="14.1" customHeight="1" x14ac:dyDescent="0.2">
      <c r="B374" s="160" t="str">
        <f>IF((IF($X$1=1,'X1'!B333,(IF($X$1=2,'X2'!B333,(IF($X$1=3,'X3'!B333,(IF($X$1=4,'X4'!B333,(IF($X$1=5,'X5'!B333,'X6'!B333))))))))))="","",(IF($X$1=1,'X1'!B333,(IF($X$1=2,'X2'!B333,(IF($X$1=3,'X3'!B333,(IF($X$1=4,'X4'!B333,(IF($X$1=5,'X5'!B333,'X6'!B333)))))))))))</f>
        <v>MU UW Equity</v>
      </c>
      <c r="C374" s="160" t="str">
        <f ca="1"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>Micron Technology Inc</v>
      </c>
      <c r="D374" s="160" t="str">
        <f ca="1"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>Information Technology</v>
      </c>
      <c r="E374" s="161">
        <f ca="1"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>43.21</v>
      </c>
      <c r="F374" s="161">
        <f ca="1"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>65</v>
      </c>
      <c r="G374" s="139">
        <f ca="1"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>50.428141633881054</v>
      </c>
      <c r="H374" s="162">
        <f ca="1"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>49011.174753749998</v>
      </c>
      <c r="I374" s="163">
        <f ca="1"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>23</v>
      </c>
      <c r="J374" s="163">
        <f ca="1"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>0</v>
      </c>
      <c r="K374" s="163">
        <f ca="1"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>33</v>
      </c>
      <c r="L374" s="164">
        <f ca="1"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>4.0996204933586338</v>
      </c>
      <c r="M374" s="164">
        <f ca="1"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>4.3222966890067021</v>
      </c>
      <c r="N374" s="165">
        <f ca="1"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>-76.23264035427664</v>
      </c>
      <c r="O374" s="164">
        <f ca="1"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>2.3863277370267379</v>
      </c>
      <c r="P374" s="164">
        <f ca="1"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>2.4983251852244339</v>
      </c>
      <c r="Q374" s="165">
        <f ca="1"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>-78.97639771050244</v>
      </c>
      <c r="R374" s="165">
        <f ca="1"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>0.33094191159453828</v>
      </c>
      <c r="S374" s="166">
        <f ca="1"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>20.163265306122437</v>
      </c>
    </row>
    <row r="375" spans="2:19" ht="14.1" customHeight="1" x14ac:dyDescent="0.2">
      <c r="B375" s="160" t="str">
        <f>IF((IF($X$1=1,'X1'!B334,(IF($X$1=2,'X2'!B334,(IF($X$1=3,'X3'!B334,(IF($X$1=4,'X4'!B334,(IF($X$1=5,'X5'!B334,'X6'!B334))))))))))="","",(IF($X$1=1,'X1'!B334,(IF($X$1=2,'X2'!B334,(IF($X$1=3,'X3'!B334,(IF($X$1=4,'X4'!B334,(IF($X$1=5,'X5'!B334,'X6'!B334)))))))))))</f>
        <v>MYL UW Equity</v>
      </c>
      <c r="C375" s="160" t="str">
        <f ca="1"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>Mylan NV</v>
      </c>
      <c r="D375" s="160" t="str">
        <f ca="1"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>Health Care</v>
      </c>
      <c r="E375" s="161">
        <f ca="1"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>33.11</v>
      </c>
      <c r="F375" s="161">
        <f ca="1"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>44</v>
      </c>
      <c r="G375" s="139">
        <f ca="1"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>32.890365448504987</v>
      </c>
      <c r="H375" s="162">
        <f ca="1"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>17070.431779940001</v>
      </c>
      <c r="I375" s="163">
        <f ca="1"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>11</v>
      </c>
      <c r="J375" s="163">
        <f ca="1"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>0</v>
      </c>
      <c r="K375" s="163">
        <f ca="1"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>19</v>
      </c>
      <c r="L375" s="164">
        <f ca="1"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>6.285117691723614</v>
      </c>
      <c r="M375" s="164">
        <f ca="1"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>5.820003515556337</v>
      </c>
      <c r="N375" s="165">
        <f ca="1"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>-63.56232172297662</v>
      </c>
      <c r="O375" s="164">
        <f ca="1"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>7.6067783822996011</v>
      </c>
      <c r="P375" s="164">
        <f ca="1"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>7.2765155440414517</v>
      </c>
      <c r="Q375" s="165">
        <f ca="1"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>-32.984107366128079</v>
      </c>
      <c r="R375" s="165">
        <f ca="1"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>0</v>
      </c>
      <c r="S375" s="166">
        <f ca="1"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>8.9090909090908958</v>
      </c>
    </row>
    <row r="376" spans="2:19" ht="14.1" customHeight="1" x14ac:dyDescent="0.2">
      <c r="B376" s="160" t="str">
        <f>IF((IF($X$1=1,'X1'!B335,(IF($X$1=2,'X2'!B335,(IF($X$1=3,'X3'!B335,(IF($X$1=4,'X4'!B335,(IF($X$1=5,'X5'!B335,'X6'!B335))))))))))="","",(IF($X$1=1,'X1'!B335,(IF($X$1=2,'X2'!B335,(IF($X$1=3,'X3'!B335,(IF($X$1=4,'X4'!B335,(IF($X$1=5,'X5'!B335,'X6'!B335)))))))))))</f>
        <v>NAVI UW Equity</v>
      </c>
      <c r="C376" s="160" t="str">
        <f ca="1"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>Navient Corp</v>
      </c>
      <c r="D376" s="160" t="str">
        <f ca="1"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>Financials</v>
      </c>
      <c r="E376" s="161">
        <f ca="1"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>12.71</v>
      </c>
      <c r="F376" s="161">
        <f ca="1"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>16</v>
      </c>
      <c r="G376" s="139">
        <f ca="1"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>25.88512981904012</v>
      </c>
      <c r="H376" s="162">
        <f ca="1"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>3363.41305926</v>
      </c>
      <c r="I376" s="163">
        <f ca="1"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>6</v>
      </c>
      <c r="J376" s="163">
        <f ca="1"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>1</v>
      </c>
      <c r="K376" s="163">
        <f ca="1"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>10</v>
      </c>
      <c r="L376" s="164">
        <f ca="1"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>6.42893272635306</v>
      </c>
      <c r="M376" s="164">
        <f ca="1"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>5.8356290174472001</v>
      </c>
      <c r="N376" s="165">
        <f ca="1"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>-62.728560730700011</v>
      </c>
      <c r="O376" s="164" t="str">
        <f ca="1"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>NA</v>
      </c>
      <c r="P376" s="164" t="str">
        <f ca="1"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>NA</v>
      </c>
      <c r="Q376" s="165" t="str">
        <f ca="1"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 xml:space="preserve"> </v>
      </c>
      <c r="R376" s="165">
        <f ca="1"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>5.1927616050354048</v>
      </c>
      <c r="S376" s="166">
        <f ca="1"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>-10.363636363636372</v>
      </c>
    </row>
    <row r="377" spans="2:19" ht="14.1" customHeight="1" x14ac:dyDescent="0.2">
      <c r="B377" s="160" t="str">
        <f>IF((IF($X$1=1,'X1'!B336,(IF($X$1=2,'X2'!B336,(IF($X$1=3,'X3'!B336,(IF($X$1=4,'X4'!B336,(IF($X$1=5,'X5'!B336,'X6'!B336))))))))))="","",(IF($X$1=1,'X1'!B336,(IF($X$1=2,'X2'!B336,(IF($X$1=3,'X3'!B336,(IF($X$1=4,'X4'!B336,(IF($X$1=5,'X5'!B336,'X6'!B336)))))))))))</f>
        <v>NBL UN Equity</v>
      </c>
      <c r="C377" s="160" t="str">
        <f ca="1"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>Noble Energy Inc</v>
      </c>
      <c r="D377" s="160" t="str">
        <f ca="1"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>Energy</v>
      </c>
      <c r="E377" s="161">
        <f ca="1"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>31.8</v>
      </c>
      <c r="F377" s="161">
        <f ca="1"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>42</v>
      </c>
      <c r="G377" s="139">
        <f ca="1"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>32.075471698113198</v>
      </c>
      <c r="H377" s="162">
        <f ca="1"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>15363.177522</v>
      </c>
      <c r="I377" s="163">
        <f ca="1"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>19</v>
      </c>
      <c r="J377" s="163">
        <f ca="1"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>2</v>
      </c>
      <c r="K377" s="163">
        <f ca="1"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>33</v>
      </c>
      <c r="L377" s="164">
        <f ca="1"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>22.378606615059816</v>
      </c>
      <c r="M377" s="164">
        <f ca="1"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>12.354312354312356</v>
      </c>
      <c r="N377" s="165">
        <f ca="1"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>29.73893379934416</v>
      </c>
      <c r="O377" s="164">
        <f ca="1"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>6.2914215146064922</v>
      </c>
      <c r="P377" s="164">
        <f ca="1"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>4.6666690239717123</v>
      </c>
      <c r="Q377" s="165">
        <f ca="1"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>-44.572431646176177</v>
      </c>
      <c r="R377" s="165">
        <f ca="1"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>1.3773584905660377</v>
      </c>
      <c r="S377" s="166">
        <f ca="1"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>965</v>
      </c>
    </row>
    <row r="378" spans="2:19" ht="14.1" customHeight="1" x14ac:dyDescent="0.2">
      <c r="B378" s="160" t="str">
        <f>IF((IF($X$1=1,'X1'!B337,(IF($X$1=2,'X2'!B337,(IF($X$1=3,'X3'!B337,(IF($X$1=4,'X4'!B337,(IF($X$1=5,'X5'!B337,'X6'!B337))))))))))="","",(IF($X$1=1,'X1'!B337,(IF($X$1=2,'X2'!B337,(IF($X$1=3,'X3'!B337,(IF($X$1=4,'X4'!B337,(IF($X$1=5,'X5'!B337,'X6'!B337)))))))))))</f>
        <v>NCLH UW Equity</v>
      </c>
      <c r="C378" s="160" t="str">
        <f ca="1"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>Norwegian Cruise Line Holdings</v>
      </c>
      <c r="D378" s="160" t="str">
        <f ca="1"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>Consumer Discretionary</v>
      </c>
      <c r="E378" s="161" t="str">
        <f ca="1"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>#N/A N/A</v>
      </c>
      <c r="F378" s="161">
        <f ca="1"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>67</v>
      </c>
      <c r="G378" s="139" t="str">
        <f ca="1"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 xml:space="preserve"> </v>
      </c>
      <c r="H378" s="162" t="str">
        <f ca="1"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>#N/A N/A</v>
      </c>
      <c r="I378" s="163">
        <f ca="1"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>17</v>
      </c>
      <c r="J378" s="163">
        <f ca="1"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>1</v>
      </c>
      <c r="K378" s="163">
        <f ca="1"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>22</v>
      </c>
      <c r="L378" s="164" t="str">
        <f ca="1"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>NA</v>
      </c>
      <c r="M378" s="164" t="str">
        <f ca="1"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>NA</v>
      </c>
      <c r="N378" s="165" t="str">
        <f ca="1"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 xml:space="preserve"> </v>
      </c>
      <c r="O378" s="164">
        <f ca="1"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>8.7728783440261484</v>
      </c>
      <c r="P378" s="164">
        <f ca="1"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>7.982083012277867</v>
      </c>
      <c r="Q378" s="165">
        <f ca="1"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>-22.710739863103257</v>
      </c>
      <c r="R378" s="165" t="str">
        <f ca="1"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 xml:space="preserve"> </v>
      </c>
      <c r="S378" s="166">
        <f ca="1"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>18.602150537634401</v>
      </c>
    </row>
    <row r="379" spans="2:19" ht="14.1" customHeight="1" x14ac:dyDescent="0.2">
      <c r="B379" s="160" t="str">
        <f>IF((IF($X$1=1,'X1'!B338,(IF($X$1=2,'X2'!B338,(IF($X$1=3,'X3'!B338,(IF($X$1=4,'X4'!B338,(IF($X$1=5,'X5'!B338,'X6'!B338))))))))))="","",(IF($X$1=1,'X1'!B338,(IF($X$1=2,'X2'!B338,(IF($X$1=3,'X3'!B338,(IF($X$1=4,'X4'!B338,(IF($X$1=5,'X5'!B338,'X6'!B338)))))))))))</f>
        <v>NDAQ UW Equity</v>
      </c>
      <c r="C379" s="160" t="str">
        <f ca="1"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>Nasdaq Inc</v>
      </c>
      <c r="D379" s="160" t="str">
        <f ca="1"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>Financials</v>
      </c>
      <c r="E379" s="161">
        <f ca="1"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>81.93</v>
      </c>
      <c r="F379" s="161">
        <f ca="1"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>96</v>
      </c>
      <c r="G379" s="139">
        <f ca="1"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>17.173196631270592</v>
      </c>
      <c r="H379" s="162">
        <f ca="1"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>13478.181978510001</v>
      </c>
      <c r="I379" s="163">
        <f ca="1"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>6</v>
      </c>
      <c r="J379" s="163">
        <f ca="1"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>0</v>
      </c>
      <c r="K379" s="163">
        <f ca="1"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>16</v>
      </c>
      <c r="L379" s="164">
        <f ca="1"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>15.902562111801243</v>
      </c>
      <c r="M379" s="164">
        <f ca="1"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>14.449735449735451</v>
      </c>
      <c r="N379" s="165">
        <f ca="1"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>-7.8056338112440837</v>
      </c>
      <c r="O379" s="164">
        <f ca="1"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>12.14892924872356</v>
      </c>
      <c r="P379" s="164">
        <f ca="1"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>11.311498811544991</v>
      </c>
      <c r="Q379" s="165">
        <f ca="1"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>7.0323463141084064</v>
      </c>
      <c r="R379" s="165">
        <f ca="1"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>2.287318442572928</v>
      </c>
      <c r="S379" s="166">
        <f ca="1"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>7.547169811320761</v>
      </c>
    </row>
    <row r="380" spans="2:19" ht="14.1" customHeight="1" x14ac:dyDescent="0.2">
      <c r="B380" s="160" t="str">
        <f>IF((IF($X$1=1,'X1'!B339,(IF($X$1=2,'X2'!B339,(IF($X$1=3,'X3'!B339,(IF($X$1=4,'X4'!B339,(IF($X$1=5,'X5'!B339,'X6'!B339))))))))))="","",(IF($X$1=1,'X1'!B339,(IF($X$1=2,'X2'!B339,(IF($X$1=3,'X3'!B339,(IF($X$1=4,'X4'!B339,(IF($X$1=5,'X5'!B339,'X6'!B339)))))))))))</f>
        <v>NEE UN Equity</v>
      </c>
      <c r="C380" s="160" t="str">
        <f ca="1"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>NextEra Energy Inc</v>
      </c>
      <c r="D380" s="160" t="str">
        <f ca="1"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>Utilities</v>
      </c>
      <c r="E380" s="161">
        <f ca="1"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>171.29</v>
      </c>
      <c r="F380" s="161">
        <f ca="1"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>181.5</v>
      </c>
      <c r="G380" s="139">
        <f ca="1"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>5.9606515266507065</v>
      </c>
      <c r="H380" s="162">
        <f ca="1"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>80781.166322360004</v>
      </c>
      <c r="I380" s="163">
        <f ca="1"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>15</v>
      </c>
      <c r="J380" s="163">
        <f ca="1"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>0</v>
      </c>
      <c r="K380" s="163">
        <f ca="1"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>20</v>
      </c>
      <c r="L380" s="164">
        <f ca="1"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>20.462310357185519</v>
      </c>
      <c r="M380" s="164">
        <f ca="1"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>19.068240008905708</v>
      </c>
      <c r="N380" s="165">
        <f ca="1"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>18.629295133415113</v>
      </c>
      <c r="O380" s="164">
        <f ca="1"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>11.420544153402435</v>
      </c>
      <c r="P380" s="164">
        <f ca="1"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>10.71669836010364</v>
      </c>
      <c r="Q380" s="165">
        <f ca="1"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>0.61525685903265348</v>
      </c>
      <c r="R380" s="165">
        <f ca="1"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>2.9032634713059724</v>
      </c>
      <c r="S380" s="166">
        <f ca="1"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>19.567567567567572</v>
      </c>
    </row>
    <row r="381" spans="2:19" ht="14.1" customHeight="1" x14ac:dyDescent="0.2">
      <c r="B381" s="160" t="str">
        <f>IF((IF($X$1=1,'X1'!B340,(IF($X$1=2,'X2'!B340,(IF($X$1=3,'X3'!B340,(IF($X$1=4,'X4'!B340,(IF($X$1=5,'X5'!B340,'X6'!B340))))))))))="","",(IF($X$1=1,'X1'!B340,(IF($X$1=2,'X2'!B340,(IF($X$1=3,'X3'!B340,(IF($X$1=4,'X4'!B340,(IF($X$1=5,'X5'!B340,'X6'!B340)))))))))))</f>
        <v>NEM UN Equity</v>
      </c>
      <c r="C381" s="160" t="str">
        <f ca="1"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>Newmont Mining Corp</v>
      </c>
      <c r="D381" s="160" t="str">
        <f ca="1"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>Materials</v>
      </c>
      <c r="E381" s="161">
        <f ca="1"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>32.29</v>
      </c>
      <c r="F381" s="161">
        <f ca="1"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>41</v>
      </c>
      <c r="G381" s="139">
        <f ca="1"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>26.974295447506979</v>
      </c>
      <c r="H381" s="162">
        <f ca="1"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>17223.445088569999</v>
      </c>
      <c r="I381" s="163">
        <f ca="1"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>12</v>
      </c>
      <c r="J381" s="163">
        <f ca="1"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>2</v>
      </c>
      <c r="K381" s="163">
        <f ca="1"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>21</v>
      </c>
      <c r="L381" s="164">
        <f ca="1"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>22.26896551724138</v>
      </c>
      <c r="M381" s="164">
        <f ca="1"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>21.861882193635747</v>
      </c>
      <c r="N381" s="165">
        <f ca="1"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>29.10329462054111</v>
      </c>
      <c r="O381" s="164">
        <f ca="1"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>7.2599487276870489</v>
      </c>
      <c r="P381" s="164">
        <f ca="1"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>7.4263578088578086</v>
      </c>
      <c r="Q381" s="165">
        <f ca="1"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>-36.03968460626993</v>
      </c>
      <c r="R381" s="165">
        <f ca="1"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>1.7373799938061323</v>
      </c>
      <c r="S381" s="166">
        <f ca="1"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>-36.571428571428569</v>
      </c>
    </row>
    <row r="382" spans="2:19" ht="14.1" customHeight="1" x14ac:dyDescent="0.2">
      <c r="B382" s="160" t="str">
        <f>IF((IF($X$1=1,'X1'!B341,(IF($X$1=2,'X2'!B341,(IF($X$1=3,'X3'!B341,(IF($X$1=4,'X4'!B341,(IF($X$1=5,'X5'!B341,'X6'!B341))))))))))="","",(IF($X$1=1,'X1'!B341,(IF($X$1=2,'X2'!B341,(IF($X$1=3,'X3'!B341,(IF($X$1=4,'X4'!B341,(IF($X$1=5,'X5'!B341,'X6'!B341)))))))))))</f>
        <v>NFLX UW Equity</v>
      </c>
      <c r="C382" s="160" t="str">
        <f ca="1"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>Netflix Inc</v>
      </c>
      <c r="D382" s="160" t="str">
        <f ca="1"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>Communication Services</v>
      </c>
      <c r="E382" s="161">
        <f ca="1"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>346.4</v>
      </c>
      <c r="F382" s="161">
        <f ca="1"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>410</v>
      </c>
      <c r="G382" s="139">
        <f ca="1"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>18.360277136258674</v>
      </c>
      <c r="H382" s="162">
        <f ca="1"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>150842.47973200001</v>
      </c>
      <c r="I382" s="163">
        <f ca="1"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>28</v>
      </c>
      <c r="J382" s="163">
        <f ca="1"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>4</v>
      </c>
      <c r="K382" s="163">
        <f ca="1"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>44</v>
      </c>
      <c r="L382" s="164" t="str">
        <f ca="1"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>NA</v>
      </c>
      <c r="M382" s="164" t="str">
        <f ca="1"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>NA</v>
      </c>
      <c r="N382" s="165" t="str">
        <f ca="1"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 xml:space="preserve"> </v>
      </c>
      <c r="O382" s="164" t="str">
        <f ca="1"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>NA</v>
      </c>
      <c r="P382" s="164">
        <f ca="1"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>34.447342377538376</v>
      </c>
      <c r="Q382" s="165" t="str">
        <f ca="1"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 xml:space="preserve"> </v>
      </c>
      <c r="R382" s="165">
        <f ca="1"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>0</v>
      </c>
      <c r="S382" s="166">
        <f ca="1"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>11.024924136520168</v>
      </c>
    </row>
    <row r="383" spans="2:19" ht="14.1" customHeight="1" x14ac:dyDescent="0.2">
      <c r="B383" s="160" t="str">
        <f>IF((IF($X$1=1,'X1'!B342,(IF($X$1=2,'X2'!B342,(IF($X$1=3,'X3'!B342,(IF($X$1=4,'X4'!B342,(IF($X$1=5,'X5'!B342,'X6'!B342))))))))))="","",(IF($X$1=1,'X1'!B342,(IF($X$1=2,'X2'!B342,(IF($X$1=3,'X3'!B342,(IF($X$1=4,'X4'!B342,(IF($X$1=5,'X5'!B342,'X6'!B342)))))))))))</f>
        <v>NFX UN Equity</v>
      </c>
      <c r="C383" s="160" t="str">
        <f ca="1"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>Newfield Exploration Co</v>
      </c>
      <c r="D383" s="160" t="str">
        <f ca="1"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>Energy</v>
      </c>
      <c r="E383" s="161">
        <f ca="1"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>25.34</v>
      </c>
      <c r="F383" s="161">
        <f ca="1"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>38.5</v>
      </c>
      <c r="G383" s="139">
        <f ca="1"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>51.933701657458563</v>
      </c>
      <c r="H383" s="162">
        <f ca="1"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>5064.38763096</v>
      </c>
      <c r="I383" s="163">
        <f ca="1"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>19</v>
      </c>
      <c r="J383" s="163">
        <f ca="1"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>0</v>
      </c>
      <c r="K383" s="163">
        <f ca="1"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>30</v>
      </c>
      <c r="L383" s="164">
        <f ca="1"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>5.507498369919583</v>
      </c>
      <c r="M383" s="164">
        <f ca="1"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>4.446394104228812</v>
      </c>
      <c r="N383" s="165">
        <f ca="1"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>-68.07053367057533</v>
      </c>
      <c r="O383" s="164">
        <f ca="1"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>3.8133031267923814</v>
      </c>
      <c r="P383" s="164">
        <f ca="1"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>3.1963335220079743</v>
      </c>
      <c r="Q383" s="165">
        <f ca="1"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>-66.404711681863077</v>
      </c>
      <c r="R383" s="165">
        <f ca="1"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>0</v>
      </c>
      <c r="S383" s="166">
        <f ca="1"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>64.807692307692292</v>
      </c>
    </row>
    <row r="384" spans="2:19" ht="14.1" customHeight="1" x14ac:dyDescent="0.2">
      <c r="B384" s="160" t="str">
        <f>IF((IF($X$1=1,'X1'!B343,(IF($X$1=2,'X2'!B343,(IF($X$1=3,'X3'!B343,(IF($X$1=4,'X4'!B343,(IF($X$1=5,'X5'!B343,'X6'!B343))))))))))="","",(IF($X$1=1,'X1'!B343,(IF($X$1=2,'X2'!B343,(IF($X$1=3,'X3'!B343,(IF($X$1=4,'X4'!B343,(IF($X$1=5,'X5'!B343,'X6'!B343)))))))))))</f>
        <v>NI UN Equity</v>
      </c>
      <c r="C384" s="160" t="str">
        <f ca="1"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>NiSource Inc</v>
      </c>
      <c r="D384" s="160" t="str">
        <f ca="1"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>Utilities</v>
      </c>
      <c r="E384" s="161">
        <f ca="1"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>25.16</v>
      </c>
      <c r="F384" s="161">
        <f ca="1"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>27</v>
      </c>
      <c r="G384" s="139">
        <f ca="1"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>7.3131955484896594</v>
      </c>
      <c r="H384" s="162">
        <f ca="1"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>9134.0029945999995</v>
      </c>
      <c r="I384" s="163">
        <f ca="1"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>7</v>
      </c>
      <c r="J384" s="163">
        <f ca="1"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>1</v>
      </c>
      <c r="K384" s="163">
        <f ca="1"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>16</v>
      </c>
      <c r="L384" s="164">
        <f ca="1"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>18.678544914625093</v>
      </c>
      <c r="M384" s="164">
        <f ca="1"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>17.423822714681442</v>
      </c>
      <c r="N384" s="165">
        <f ca="1"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>8.287997721709095</v>
      </c>
      <c r="O384" s="164">
        <f ca="1"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>10.571409073977502</v>
      </c>
      <c r="P384" s="164">
        <f ca="1"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>9.9620909856781807</v>
      </c>
      <c r="Q384" s="165">
        <f ca="1"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>-6.8656427353094855</v>
      </c>
      <c r="R384" s="165">
        <f ca="1"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>3.251192368839428</v>
      </c>
      <c r="S384" s="166">
        <f ca="1"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>-14.285714285714295</v>
      </c>
    </row>
    <row r="385" spans="2:19" ht="14.1" customHeight="1" x14ac:dyDescent="0.2">
      <c r="B385" s="160" t="str">
        <f>IF((IF($X$1=1,'X1'!B344,(IF($X$1=2,'X2'!B344,(IF($X$1=3,'X3'!B344,(IF($X$1=4,'X4'!B344,(IF($X$1=5,'X5'!B344,'X6'!B344))))))))))="","",(IF($X$1=1,'X1'!B344,(IF($X$1=2,'X2'!B344,(IF($X$1=3,'X3'!B344,(IF($X$1=4,'X4'!B344,(IF($X$1=5,'X5'!B344,'X6'!B344)))))))))))</f>
        <v>NKE UN Equity</v>
      </c>
      <c r="C385" s="160" t="str">
        <f ca="1"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>NIKE Inc</v>
      </c>
      <c r="D385" s="160" t="str">
        <f ca="1"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>Consumer Discretionary</v>
      </c>
      <c r="E385" s="161">
        <f ca="1"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>77.48</v>
      </c>
      <c r="F385" s="161">
        <f ca="1"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>90</v>
      </c>
      <c r="G385" s="139">
        <f ca="1"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>16.159008776458439</v>
      </c>
      <c r="H385" s="162">
        <f ca="1"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>123046.63511296001</v>
      </c>
      <c r="I385" s="163">
        <f ca="1"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>21</v>
      </c>
      <c r="J385" s="163">
        <f ca="1"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>2</v>
      </c>
      <c r="K385" s="163">
        <f ca="1"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>39</v>
      </c>
      <c r="L385" s="164">
        <f ca="1"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>29.160707564922845</v>
      </c>
      <c r="M385" s="164">
        <f ca="1"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>24.690885914595285</v>
      </c>
      <c r="N385" s="165">
        <f ca="1"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>69.057849462422723</v>
      </c>
      <c r="O385" s="164">
        <f ca="1"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>20.530015817683569</v>
      </c>
      <c r="P385" s="164">
        <f ca="1"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>18.001972266066719</v>
      </c>
      <c r="Q385" s="165">
        <f ca="1"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>80.869911894770581</v>
      </c>
      <c r="R385" s="165">
        <f ca="1"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>1.0996386164171399</v>
      </c>
      <c r="S385" s="166">
        <f ca="1"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>-1.0869565217391313</v>
      </c>
    </row>
    <row r="386" spans="2:19" ht="14.1" customHeight="1" x14ac:dyDescent="0.2">
      <c r="B386" s="160" t="str">
        <f>IF((IF($X$1=1,'X1'!B345,(IF($X$1=2,'X2'!B345,(IF($X$1=3,'X3'!B345,(IF($X$1=4,'X4'!B345,(IF($X$1=5,'X5'!B345,'X6'!B345))))))))))="","",(IF($X$1=1,'X1'!B345,(IF($X$1=2,'X2'!B345,(IF($X$1=3,'X3'!B345,(IF($X$1=4,'X4'!B345,(IF($X$1=5,'X5'!B345,'X6'!B345)))))))))))</f>
        <v>NLSN UN Equity</v>
      </c>
      <c r="C386" s="160" t="str">
        <f ca="1"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>Nielsen Holdings PLC</v>
      </c>
      <c r="D386" s="160" t="str">
        <f ca="1"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>Industrials</v>
      </c>
      <c r="E386" s="161">
        <f ca="1"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>27.14</v>
      </c>
      <c r="F386" s="161">
        <f ca="1"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>28</v>
      </c>
      <c r="G386" s="139">
        <f ca="1"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>3.1687546057479699</v>
      </c>
      <c r="H386" s="162">
        <f ca="1"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>9640.3345082600008</v>
      </c>
      <c r="I386" s="163">
        <f ca="1"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>11</v>
      </c>
      <c r="J386" s="163">
        <f ca="1"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>1</v>
      </c>
      <c r="K386" s="163">
        <f ca="1"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>17</v>
      </c>
      <c r="L386" s="164">
        <f ca="1"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>15.394214407260352</v>
      </c>
      <c r="M386" s="164">
        <f ca="1"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>11.623126338329765</v>
      </c>
      <c r="N386" s="165">
        <f ca="1"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>-10.752756048161915</v>
      </c>
      <c r="O386" s="164">
        <f ca="1"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>9.4893402813626953</v>
      </c>
      <c r="P386" s="164">
        <f ca="1"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>8.8155144536025549</v>
      </c>
      <c r="Q386" s="165">
        <f ca="1"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>-16.398693704307888</v>
      </c>
      <c r="R386" s="165">
        <f ca="1"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>4.8231392778187177</v>
      </c>
      <c r="S386" s="166">
        <f ca="1"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>0.89622265495997666</v>
      </c>
    </row>
    <row r="387" spans="2:19" ht="14.1" customHeight="1" x14ac:dyDescent="0.2">
      <c r="B387" s="160" t="str">
        <f>IF((IF($X$1=1,'X1'!B346,(IF($X$1=2,'X2'!B346,(IF($X$1=3,'X3'!B346,(IF($X$1=4,'X4'!B346,(IF($X$1=5,'X5'!B346,'X6'!B346))))))))))="","",(IF($X$1=1,'X1'!B346,(IF($X$1=2,'X2'!B346,(IF($X$1=3,'X3'!B346,(IF($X$1=4,'X4'!B346,(IF($X$1=5,'X5'!B346,'X6'!B346)))))))))))</f>
        <v>NOC UN Equity</v>
      </c>
      <c r="C387" s="160" t="str">
        <f ca="1"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>Northrop Grumman Corp</v>
      </c>
      <c r="D387" s="160" t="str">
        <f ca="1"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>Industrials</v>
      </c>
      <c r="E387" s="161">
        <f ca="1"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>312.08999999999997</v>
      </c>
      <c r="F387" s="161">
        <f ca="1"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>365</v>
      </c>
      <c r="G387" s="139">
        <f ca="1"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>16.953442917107253</v>
      </c>
      <c r="H387" s="162">
        <f ca="1"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>54342.177835709997</v>
      </c>
      <c r="I387" s="163">
        <f ca="1"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>14</v>
      </c>
      <c r="J387" s="163">
        <f ca="1"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>0</v>
      </c>
      <c r="K387" s="163">
        <f ca="1"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>22</v>
      </c>
      <c r="L387" s="164">
        <f ca="1"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>16.468260250118725</v>
      </c>
      <c r="M387" s="164">
        <f ca="1"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>14.944691854618588</v>
      </c>
      <c r="N387" s="165">
        <f ca="1"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>-4.5260250947570686</v>
      </c>
      <c r="O387" s="164">
        <f ca="1"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>13.411369291017895</v>
      </c>
      <c r="P387" s="164">
        <f ca="1"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>12.610060327065506</v>
      </c>
      <c r="Q387" s="165">
        <f ca="1"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>18.1544721444026</v>
      </c>
      <c r="R387" s="165">
        <f ca="1"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>1.662981832163799</v>
      </c>
      <c r="S387" s="166">
        <f ca="1"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>18.008146421420644</v>
      </c>
    </row>
    <row r="388" spans="2:19" ht="14.1" customHeight="1" x14ac:dyDescent="0.2">
      <c r="B388" s="160" t="str">
        <f>IF((IF($X$1=1,'X1'!B347,(IF($X$1=2,'X2'!B347,(IF($X$1=3,'X3'!B347,(IF($X$1=4,'X4'!B347,(IF($X$1=5,'X5'!B347,'X6'!B347))))))))))="","",(IF($X$1=1,'X1'!B347,(IF($X$1=2,'X2'!B347,(IF($X$1=3,'X3'!B347,(IF($X$1=4,'X4'!B347,(IF($X$1=5,'X5'!B347,'X6'!B347)))))))))))</f>
        <v>NOV UN Equity</v>
      </c>
      <c r="C388" s="160" t="str">
        <f ca="1"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>National Oilwell Varco Inc</v>
      </c>
      <c r="D388" s="160" t="str">
        <f ca="1"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>Energy</v>
      </c>
      <c r="E388" s="161">
        <f ca="1"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>42.65</v>
      </c>
      <c r="F388" s="161">
        <f ca="1"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>46.5</v>
      </c>
      <c r="G388" s="139">
        <f ca="1"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>9.0269636576787882</v>
      </c>
      <c r="H388" s="162">
        <f ca="1"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>16318.7198837</v>
      </c>
      <c r="I388" s="163">
        <f ca="1"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>7</v>
      </c>
      <c r="J388" s="163">
        <f ca="1"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>2</v>
      </c>
      <c r="K388" s="163">
        <f ca="1"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>31</v>
      </c>
      <c r="L388" s="164" t="str">
        <f ca="1"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>NA</v>
      </c>
      <c r="M388" s="164">
        <f ca="1"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>22.734541577825158</v>
      </c>
      <c r="N388" s="165" t="str">
        <f ca="1"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64">
        <f ca="1"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>14.154811056131615</v>
      </c>
      <c r="P388" s="164">
        <f ca="1"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>10.602827189224314</v>
      </c>
      <c r="Q388" s="165">
        <f ca="1"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>24.704211206911687</v>
      </c>
      <c r="R388" s="165">
        <f ca="1"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>0.51817116060961321</v>
      </c>
      <c r="S388" s="166">
        <f ca="1"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>263.84885305802862</v>
      </c>
    </row>
    <row r="389" spans="2:19" ht="14.1" customHeight="1" x14ac:dyDescent="0.2">
      <c r="B389" s="160" t="str">
        <f>IF((IF($X$1=1,'X1'!B348,(IF($X$1=2,'X2'!B348,(IF($X$1=3,'X3'!B348,(IF($X$1=4,'X4'!B348,(IF($X$1=5,'X5'!B348,'X6'!B348))))))))))="","",(IF($X$1=1,'X1'!B348,(IF($X$1=2,'X2'!B348,(IF($X$1=3,'X3'!B348,(IF($X$1=4,'X4'!B348,(IF($X$1=5,'X5'!B348,'X6'!B348)))))))))))</f>
        <v>NRG UN Equity</v>
      </c>
      <c r="C389" s="160" t="str">
        <f ca="1"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>NRG Energy Inc</v>
      </c>
      <c r="D389" s="160" t="str">
        <f ca="1"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>Utilities</v>
      </c>
      <c r="E389" s="161">
        <f ca="1"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>37.67</v>
      </c>
      <c r="F389" s="161">
        <f ca="1"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>42</v>
      </c>
      <c r="G389" s="139">
        <f ca="1"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>11.494558003716481</v>
      </c>
      <c r="H389" s="162">
        <f ca="1"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>11430.18191935</v>
      </c>
      <c r="I389" s="163">
        <f ca="1"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>8</v>
      </c>
      <c r="J389" s="163">
        <f ca="1"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>0</v>
      </c>
      <c r="K389" s="163">
        <f ca="1"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>10</v>
      </c>
      <c r="L389" s="164">
        <f ca="1"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>12.202785876255264</v>
      </c>
      <c r="M389" s="164">
        <f ca="1"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>12.120334620334621</v>
      </c>
      <c r="N389" s="165">
        <f ca="1"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>-29.254914919428199</v>
      </c>
      <c r="O389" s="164">
        <f ca="1"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>15.121951245188393</v>
      </c>
      <c r="P389" s="164">
        <f ca="1"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>16.08062707835289</v>
      </c>
      <c r="Q389" s="165">
        <f ca="1"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>33.224738533243212</v>
      </c>
      <c r="R389" s="165">
        <f ca="1"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>0.31855588001061852</v>
      </c>
      <c r="S389" s="166">
        <f ca="1"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>108.58666167804697</v>
      </c>
    </row>
    <row r="390" spans="2:19" ht="14.1" customHeight="1" x14ac:dyDescent="0.2">
      <c r="B390" s="160" t="str">
        <f>IF((IF($X$1=1,'X1'!B349,(IF($X$1=2,'X2'!B349,(IF($X$1=3,'X3'!B349,(IF($X$1=4,'X4'!B349,(IF($X$1=5,'X5'!B349,'X6'!B349))))))))))="","",(IF($X$1=1,'X1'!B349,(IF($X$1=2,'X2'!B349,(IF($X$1=3,'X3'!B349,(IF($X$1=4,'X4'!B349,(IF($X$1=5,'X5'!B349,'X6'!B349)))))))))))</f>
        <v>NSC UN Equity</v>
      </c>
      <c r="C390" s="160" t="str">
        <f ca="1"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>Norfolk Southern Corp</v>
      </c>
      <c r="D390" s="160" t="str">
        <f ca="1"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>Industrials</v>
      </c>
      <c r="E390" s="161">
        <f ca="1"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>172.35</v>
      </c>
      <c r="F390" s="161">
        <f ca="1"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>188</v>
      </c>
      <c r="G390" s="139">
        <f ca="1"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>9.0803597331012611</v>
      </c>
      <c r="H390" s="162">
        <f ca="1"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>48263.129825399999</v>
      </c>
      <c r="I390" s="163">
        <f ca="1"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>11</v>
      </c>
      <c r="J390" s="163">
        <f ca="1"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>1</v>
      </c>
      <c r="K390" s="163">
        <f ca="1"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>27</v>
      </c>
      <c r="L390" s="164">
        <f ca="1"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>17.022222222222222</v>
      </c>
      <c r="M390" s="164">
        <f ca="1"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>15.230646871686107</v>
      </c>
      <c r="N390" s="165">
        <f ca="1"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>-1.3144562575031826</v>
      </c>
      <c r="O390" s="164">
        <f ca="1"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>10.962709439935916</v>
      </c>
      <c r="P390" s="164">
        <f ca="1"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>10.348209559816366</v>
      </c>
      <c r="Q390" s="165">
        <f ca="1"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>-3.4182775046247671</v>
      </c>
      <c r="R390" s="165">
        <f ca="1"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>1.8578474035393095</v>
      </c>
      <c r="S390" s="166">
        <f ca="1"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>47.804015745602925</v>
      </c>
    </row>
    <row r="391" spans="2:19" ht="14.1" customHeight="1" x14ac:dyDescent="0.2">
      <c r="B391" s="160" t="str">
        <f>IF((IF($X$1=1,'X1'!B350,(IF($X$1=2,'X2'!B350,(IF($X$1=3,'X3'!B350,(IF($X$1=4,'X4'!B350,(IF($X$1=5,'X5'!B350,'X6'!B350))))))))))="","",(IF($X$1=1,'X1'!B350,(IF($X$1=2,'X2'!B350,(IF($X$1=3,'X3'!B350,(IF($X$1=4,'X4'!B350,(IF($X$1=5,'X5'!B350,'X6'!B350)))))))))))</f>
        <v>NTAP UW Equity</v>
      </c>
      <c r="C391" s="160" t="str">
        <f ca="1"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>NetApp Inc</v>
      </c>
      <c r="D391" s="160" t="str">
        <f ca="1"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>Information Technology</v>
      </c>
      <c r="E391" s="161">
        <f ca="1"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>77.92</v>
      </c>
      <c r="F391" s="161">
        <f ca="1"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>90</v>
      </c>
      <c r="G391" s="139">
        <f ca="1"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>15.503080082135522</v>
      </c>
      <c r="H391" s="162">
        <f ca="1"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>20202.182195840003</v>
      </c>
      <c r="I391" s="163">
        <f ca="1"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>18</v>
      </c>
      <c r="J391" s="163">
        <f ca="1"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>1</v>
      </c>
      <c r="K391" s="163">
        <f ca="1"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>30</v>
      </c>
      <c r="L391" s="164">
        <f ca="1"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>17.613019891500905</v>
      </c>
      <c r="M391" s="164">
        <f ca="1"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>15.757330637007078</v>
      </c>
      <c r="N391" s="165">
        <f ca="1"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>2.1106658254674393</v>
      </c>
      <c r="O391" s="164">
        <f ca="1"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>10.869011814128106</v>
      </c>
      <c r="P391" s="164">
        <f ca="1"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>10.210477949940406</v>
      </c>
      <c r="Q391" s="165">
        <f ca="1"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>-4.243755744637145</v>
      </c>
      <c r="R391" s="165">
        <f ca="1"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>2.0508213552361396</v>
      </c>
      <c r="S391" s="166">
        <f ca="1"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>22.098765432098759</v>
      </c>
    </row>
    <row r="392" spans="2:19" ht="14.1" customHeight="1" x14ac:dyDescent="0.2">
      <c r="B392" s="160" t="str">
        <f>IF((IF($X$1=1,'X1'!B351,(IF($X$1=2,'X2'!B351,(IF($X$1=3,'X3'!B351,(IF($X$1=4,'X4'!B351,(IF($X$1=5,'X5'!B351,'X6'!B351))))))))))="","",(IF($X$1=1,'X1'!B351,(IF($X$1=2,'X2'!B351,(IF($X$1=3,'X3'!B351,(IF($X$1=4,'X4'!B351,(IF($X$1=5,'X5'!B351,'X6'!B351)))))))))))</f>
        <v>NTRS UW Equity</v>
      </c>
      <c r="C392" s="160" t="str">
        <f ca="1"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>Northern Trust Corp</v>
      </c>
      <c r="D392" s="160" t="str">
        <f ca="1"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>Financials</v>
      </c>
      <c r="E392" s="161">
        <f ca="1"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>99.38</v>
      </c>
      <c r="F392" s="161">
        <f ca="1"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>118</v>
      </c>
      <c r="G392" s="139">
        <f ca="1"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>18.736164218152563</v>
      </c>
      <c r="H392" s="162">
        <f ca="1"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>22189.743892679999</v>
      </c>
      <c r="I392" s="163">
        <f ca="1"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>7</v>
      </c>
      <c r="J392" s="163">
        <f ca="1"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>1</v>
      </c>
      <c r="K392" s="163">
        <f ca="1"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>22</v>
      </c>
      <c r="L392" s="164">
        <f ca="1"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>13.783633841886269</v>
      </c>
      <c r="M392" s="164">
        <f ca="1"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>12.522681451612902</v>
      </c>
      <c r="N392" s="165">
        <f ca="1"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>-20.090022167713826</v>
      </c>
      <c r="O392" s="164" t="str">
        <f ca="1"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>NA</v>
      </c>
      <c r="P392" s="164" t="str">
        <f ca="1"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>NA</v>
      </c>
      <c r="Q392" s="165" t="str">
        <f ca="1"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 xml:space="preserve"> </v>
      </c>
      <c r="R392" s="165">
        <f ca="1"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>2.2922117126182333</v>
      </c>
      <c r="S392" s="166">
        <f ca="1"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>23.57139783227489</v>
      </c>
    </row>
    <row r="393" spans="2:19" ht="14.1" customHeight="1" x14ac:dyDescent="0.2">
      <c r="B393" s="160" t="str">
        <f>IF((IF($X$1=1,'X1'!B352,(IF($X$1=2,'X2'!B352,(IF($X$1=3,'X3'!B352,(IF($X$1=4,'X4'!B352,(IF($X$1=5,'X5'!B352,'X6'!B352))))))))))="","",(IF($X$1=1,'X1'!B352,(IF($X$1=2,'X2'!B352,(IF($X$1=3,'X3'!B352,(IF($X$1=4,'X4'!B352,(IF($X$1=5,'X5'!B352,'X6'!B352)))))))))))</f>
        <v>NUE UN Equity</v>
      </c>
      <c r="C393" s="160" t="str">
        <f ca="1"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>Nucor Corp</v>
      </c>
      <c r="D393" s="160" t="str">
        <f ca="1"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>Materials</v>
      </c>
      <c r="E393" s="161">
        <f ca="1"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>58.95</v>
      </c>
      <c r="F393" s="161">
        <f ca="1"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>76</v>
      </c>
      <c r="G393" s="139">
        <f ca="1"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>28.922815945716707</v>
      </c>
      <c r="H393" s="162">
        <f ca="1"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>18648.448617599999</v>
      </c>
      <c r="I393" s="163">
        <f ca="1"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>11</v>
      </c>
      <c r="J393" s="163">
        <f ca="1"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>0</v>
      </c>
      <c r="K393" s="163">
        <f ca="1"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>16</v>
      </c>
      <c r="L393" s="164">
        <f ca="1"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>9.095818546520599</v>
      </c>
      <c r="M393" s="164">
        <f ca="1"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>11.089164785553049</v>
      </c>
      <c r="N393" s="165">
        <f ca="1"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>-47.267413894136745</v>
      </c>
      <c r="O393" s="164">
        <f ca="1"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>5.9293710558831316</v>
      </c>
      <c r="P393" s="164">
        <f ca="1"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>6.664505288883797</v>
      </c>
      <c r="Q393" s="165">
        <f ca="1"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>-47.762104520872683</v>
      </c>
      <c r="R393" s="165">
        <f ca="1"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>2.5903307888040712</v>
      </c>
      <c r="S393" s="166">
        <f ca="1"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>190.31436504083098</v>
      </c>
    </row>
    <row r="394" spans="2:19" ht="14.1" customHeight="1" x14ac:dyDescent="0.2">
      <c r="B394" s="160" t="str">
        <f>IF((IF($X$1=1,'X1'!B353,(IF($X$1=2,'X2'!B353,(IF($X$1=3,'X3'!B353,(IF($X$1=4,'X4'!B353,(IF($X$1=5,'X5'!B353,'X6'!B353))))))))))="","",(IF($X$1=1,'X1'!B353,(IF($X$1=2,'X2'!B353,(IF($X$1=3,'X3'!B353,(IF($X$1=4,'X4'!B353,(IF($X$1=5,'X5'!B353,'X6'!B353)))))))))))</f>
        <v>NVDA UW Equity</v>
      </c>
      <c r="C394" s="160" t="str">
        <f ca="1"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>NVIDIA Corp</v>
      </c>
      <c r="D394" s="160" t="str">
        <f ca="1"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>Information Technology</v>
      </c>
      <c r="E394" s="161">
        <f ca="1"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>245.83</v>
      </c>
      <c r="F394" s="161">
        <f ca="1"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>300</v>
      </c>
      <c r="G394" s="139">
        <f ca="1"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>22.035553024447772</v>
      </c>
      <c r="H394" s="162">
        <f ca="1"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>149464.64000000001</v>
      </c>
      <c r="I394" s="163">
        <f ca="1"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>30</v>
      </c>
      <c r="J394" s="163">
        <f ca="1"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>1</v>
      </c>
      <c r="K394" s="163">
        <f ca="1"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>42</v>
      </c>
      <c r="L394" s="164">
        <f ca="1"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>30.805764411027567</v>
      </c>
      <c r="M394" s="164">
        <f ca="1"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>27.48546511627907</v>
      </c>
      <c r="N394" s="165">
        <f ca="1"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>78.594990220297746</v>
      </c>
      <c r="O394" s="164">
        <f ca="1"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>26.869542458600286</v>
      </c>
      <c r="P394" s="164">
        <f ca="1"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>23.547900441072024</v>
      </c>
      <c r="Q394" s="165">
        <f ca="1"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>136.72128751862692</v>
      </c>
      <c r="R394" s="165">
        <f ca="1"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>0.24976609852336978</v>
      </c>
      <c r="S394" s="166">
        <f ca="1"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>45.939849624060145</v>
      </c>
    </row>
    <row r="395" spans="2:19" ht="14.1" customHeight="1" x14ac:dyDescent="0.2">
      <c r="B395" s="160" t="str">
        <f>IF((IF($X$1=1,'X1'!B354,(IF($X$1=2,'X2'!B354,(IF($X$1=3,'X3'!B354,(IF($X$1=4,'X4'!B354,(IF($X$1=5,'X5'!B354,'X6'!B354))))))))))="","",(IF($X$1=1,'X1'!B354,(IF($X$1=2,'X2'!B354,(IF($X$1=3,'X3'!B354,(IF($X$1=4,'X4'!B354,(IF($X$1=5,'X5'!B354,'X6'!B354)))))))))))</f>
        <v>NWL UN Equity</v>
      </c>
      <c r="C395" s="160" t="str">
        <f ca="1"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>Newell Brands Inc</v>
      </c>
      <c r="D395" s="160" t="str">
        <f ca="1"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>Consumer Discretionary</v>
      </c>
      <c r="E395" s="161">
        <f ca="1"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>18</v>
      </c>
      <c r="F395" s="161">
        <f ca="1"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>24.5</v>
      </c>
      <c r="G395" s="139">
        <f ca="1"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>36.111111111111114</v>
      </c>
      <c r="H395" s="162">
        <f ca="1"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>8505</v>
      </c>
      <c r="I395" s="163">
        <f ca="1"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>2</v>
      </c>
      <c r="J395" s="163">
        <f ca="1"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>0</v>
      </c>
      <c r="K395" s="163">
        <f ca="1"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>13</v>
      </c>
      <c r="L395" s="164">
        <f ca="1"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>7.5376884422110555</v>
      </c>
      <c r="M395" s="164">
        <f ca="1"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>6.6864784546805343</v>
      </c>
      <c r="N395" s="165">
        <f ca="1"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>-56.300600898628026</v>
      </c>
      <c r="O395" s="164">
        <f ca="1"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>12.515512413664366</v>
      </c>
      <c r="P395" s="164">
        <f ca="1"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>10.359332509270706</v>
      </c>
      <c r="Q395" s="165">
        <f ca="1"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>10.26195243491026</v>
      </c>
      <c r="R395" s="165">
        <f ca="1"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>5.1833333333333336</v>
      </c>
      <c r="S395" s="166">
        <f ca="1"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>-24.883720930232556</v>
      </c>
    </row>
    <row r="396" spans="2:19" ht="14.1" customHeight="1" x14ac:dyDescent="0.2">
      <c r="B396" s="160" t="str">
        <f>IF((IF($X$1=1,'X1'!B355,(IF($X$1=2,'X2'!B355,(IF($X$1=3,'X3'!B355,(IF($X$1=4,'X4'!B355,(IF($X$1=5,'X5'!B355,'X6'!B355))))))))))="","",(IF($X$1=1,'X1'!B355,(IF($X$1=2,'X2'!B355,(IF($X$1=3,'X3'!B355,(IF($X$1=4,'X4'!B355,(IF($X$1=5,'X5'!B355,'X6'!B355)))))))))))</f>
        <v>NWS UW Equity</v>
      </c>
      <c r="C396" s="160" t="str">
        <f ca="1"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>News Corp</v>
      </c>
      <c r="D396" s="160" t="str">
        <f ca="1"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>Communication Services</v>
      </c>
      <c r="E396" s="161">
        <f ca="1"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>13.45</v>
      </c>
      <c r="F396" s="161">
        <f ca="1"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>14.649999618530273</v>
      </c>
      <c r="G396" s="139">
        <f ca="1"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>8.9219302492957286</v>
      </c>
      <c r="H396" s="162">
        <f ca="1"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>7746.5869735599999</v>
      </c>
      <c r="I396" s="163">
        <f ca="1"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>0</v>
      </c>
      <c r="J396" s="163">
        <f ca="1"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>1</v>
      </c>
      <c r="K396" s="163">
        <f ca="1"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>2</v>
      </c>
      <c r="L396" s="164">
        <f ca="1"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>34.311224489795919</v>
      </c>
      <c r="M396" s="164">
        <f ca="1"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>26.372549019607842</v>
      </c>
      <c r="N396" s="165">
        <f ca="1"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>98.917732423090385</v>
      </c>
      <c r="O396" s="164">
        <f ca="1"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>6.8330882450249915</v>
      </c>
      <c r="P396" s="164">
        <f ca="1"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>6.4477883074897901</v>
      </c>
      <c r="Q396" s="165">
        <f ca="1"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>-39.800335283603737</v>
      </c>
      <c r="R396" s="165">
        <f ca="1"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>1.5613382899628254</v>
      </c>
      <c r="S396" s="166">
        <f ca="1"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>-31.428571428571434</v>
      </c>
    </row>
    <row r="397" spans="2:19" ht="14.1" customHeight="1" x14ac:dyDescent="0.2">
      <c r="B397" s="160" t="str">
        <f>IF((IF($X$1=1,'X1'!B356,(IF($X$1=2,'X2'!B356,(IF($X$1=3,'X3'!B356,(IF($X$1=4,'X4'!B356,(IF($X$1=5,'X5'!B356,'X6'!B356))))))))))="","",(IF($X$1=1,'X1'!B356,(IF($X$1=2,'X2'!B356,(IF($X$1=3,'X3'!B356,(IF($X$1=4,'X4'!B356,(IF($X$1=5,'X5'!B356,'X6'!B356)))))))))))</f>
        <v>NWSA UW Equity</v>
      </c>
      <c r="C397" s="160" t="str">
        <f ca="1"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>News Corp</v>
      </c>
      <c r="D397" s="160" t="str">
        <f ca="1"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>Communication Services</v>
      </c>
      <c r="E397" s="161">
        <f ca="1"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>13.14</v>
      </c>
      <c r="F397" s="161">
        <f ca="1"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>16.25</v>
      </c>
      <c r="G397" s="139">
        <f ca="1"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>23.668188736681884</v>
      </c>
      <c r="H397" s="162">
        <f ca="1"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>7746.5869735599999</v>
      </c>
      <c r="I397" s="163">
        <f ca="1"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>4</v>
      </c>
      <c r="J397" s="163">
        <f ca="1"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>1</v>
      </c>
      <c r="K397" s="163">
        <f ca="1"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>9</v>
      </c>
      <c r="L397" s="164">
        <f ca="1"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>33.520408163265309</v>
      </c>
      <c r="M397" s="164">
        <f ca="1"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>25.764705882352942</v>
      </c>
      <c r="N397" s="165">
        <f ca="1"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>94.333011452744088</v>
      </c>
      <c r="O397" s="164">
        <f ca="1"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>6.8330882450249915</v>
      </c>
      <c r="P397" s="164">
        <f ca="1"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>6.4477883074897901</v>
      </c>
      <c r="Q397" s="165">
        <f ca="1"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>-39.800335283603737</v>
      </c>
      <c r="R397" s="165">
        <f ca="1"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>1.628614916286149</v>
      </c>
      <c r="S397" s="166">
        <f ca="1"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>-31.428571428571434</v>
      </c>
    </row>
    <row r="398" spans="2:19" ht="14.1" customHeight="1" x14ac:dyDescent="0.2">
      <c r="B398" s="160" t="str">
        <f>IF((IF($X$1=1,'X1'!B357,(IF($X$1=2,'X2'!B357,(IF($X$1=3,'X3'!B357,(IF($X$1=4,'X4'!B357,(IF($X$1=5,'X5'!B357,'X6'!B357))))))))))="","",(IF($X$1=1,'X1'!B357,(IF($X$1=2,'X2'!B357,(IF($X$1=3,'X3'!B357,(IF($X$1=4,'X4'!B357,(IF($X$1=5,'X5'!B357,'X6'!B357)))))))))))</f>
        <v>O UN Equity</v>
      </c>
      <c r="C398" s="160" t="str">
        <f ca="1"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>Realty Income Corp</v>
      </c>
      <c r="D398" s="160" t="str">
        <f ca="1"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>Real Estate</v>
      </c>
      <c r="E398" s="161">
        <f ca="1"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>57.55</v>
      </c>
      <c r="F398" s="161">
        <f ca="1"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>59.5</v>
      </c>
      <c r="G398" s="139">
        <f ca="1"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>3.3883579496090332</v>
      </c>
      <c r="H398" s="162">
        <f ca="1"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>16691.991914999999</v>
      </c>
      <c r="I398" s="163">
        <f ca="1"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>5</v>
      </c>
      <c r="J398" s="163">
        <f ca="1"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>2</v>
      </c>
      <c r="K398" s="163">
        <f ca="1"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>20</v>
      </c>
      <c r="L398" s="164" t="str">
        <f ca="1"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>NA</v>
      </c>
      <c r="M398" s="164" t="str">
        <f ca="1"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>NA</v>
      </c>
      <c r="N398" s="165" t="str">
        <f ca="1"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 xml:space="preserve"> </v>
      </c>
      <c r="O398" s="164">
        <f ca="1"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>18.061709933157157</v>
      </c>
      <c r="P398" s="164">
        <f ca="1"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>16.606623298385731</v>
      </c>
      <c r="Q398" s="165">
        <f ca="1"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>59.124080238903453</v>
      </c>
      <c r="R398" s="165">
        <f ca="1"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>4.7211120764552561</v>
      </c>
      <c r="S398" s="166">
        <f ca="1"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>7.5053834631810448</v>
      </c>
    </row>
    <row r="399" spans="2:19" ht="14.1" customHeight="1" x14ac:dyDescent="0.2">
      <c r="B399" s="160" t="str">
        <f>IF((IF($X$1=1,'X1'!B358,(IF($X$1=2,'X2'!B358,(IF($X$1=3,'X3'!B358,(IF($X$1=4,'X4'!B358,(IF($X$1=5,'X5'!B358,'X6'!B358))))))))))="","",(IF($X$1=1,'X1'!B358,(IF($X$1=2,'X2'!B358,(IF($X$1=3,'X3'!B358,(IF($X$1=4,'X4'!B358,(IF($X$1=5,'X5'!B358,'X6'!B358)))))))))))</f>
        <v>OKE UN Equity</v>
      </c>
      <c r="C399" s="160" t="str">
        <f ca="1"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>ONEOK Inc</v>
      </c>
      <c r="D399" s="160" t="str">
        <f ca="1"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>Energy</v>
      </c>
      <c r="E399" s="161">
        <f ca="1"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>67.459999999999994</v>
      </c>
      <c r="F399" s="161">
        <f ca="1"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>73.5</v>
      </c>
      <c r="G399" s="139">
        <f ca="1"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>8.9534538986066003</v>
      </c>
      <c r="H399" s="162">
        <f ca="1"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>27742.889516039999</v>
      </c>
      <c r="I399" s="163">
        <f ca="1"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>8</v>
      </c>
      <c r="J399" s="163">
        <f ca="1"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>0</v>
      </c>
      <c r="K399" s="163">
        <f ca="1"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>20</v>
      </c>
      <c r="L399" s="164">
        <f ca="1"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>23.990042674253196</v>
      </c>
      <c r="M399" s="164">
        <f ca="1"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>20.131304088331838</v>
      </c>
      <c r="N399" s="165">
        <f ca="1"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>39.081159604630635</v>
      </c>
      <c r="O399" s="164">
        <f ca="1"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>14.016846112756763</v>
      </c>
      <c r="P399" s="164">
        <f ca="1"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>11.999371449228564</v>
      </c>
      <c r="Q399" s="165">
        <f ca="1"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>23.488736880229368</v>
      </c>
      <c r="R399" s="165">
        <f ca="1"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>5.3424251408241927</v>
      </c>
      <c r="S399" s="166">
        <f ca="1"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>49.977868595321908</v>
      </c>
    </row>
    <row r="400" spans="2:19" ht="14.1" customHeight="1" x14ac:dyDescent="0.2">
      <c r="B400" s="160" t="str">
        <f>IF((IF($X$1=1,'X1'!B359,(IF($X$1=2,'X2'!B359,(IF($X$1=3,'X3'!B359,(IF($X$1=4,'X4'!B359,(IF($X$1=5,'X5'!B359,'X6'!B359))))))))))="","",(IF($X$1=1,'X1'!B359,(IF($X$1=2,'X2'!B359,(IF($X$1=3,'X3'!B359,(IF($X$1=4,'X4'!B359,(IF($X$1=5,'X5'!B359,'X6'!B359)))))))))))</f>
        <v>OMC UN Equity</v>
      </c>
      <c r="C400" s="160" t="str">
        <f ca="1"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>Omnicom Group Inc</v>
      </c>
      <c r="D400" s="160" t="str">
        <f ca="1"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>Communication Services</v>
      </c>
      <c r="E400" s="161">
        <f ca="1"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>74.36</v>
      </c>
      <c r="F400" s="161">
        <f ca="1"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>75</v>
      </c>
      <c r="G400" s="139">
        <f ca="1"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>0.86067778375471526</v>
      </c>
      <c r="H400" s="162">
        <f ca="1"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>16664.497993000001</v>
      </c>
      <c r="I400" s="163">
        <f ca="1"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>5</v>
      </c>
      <c r="J400" s="163">
        <f ca="1"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>5</v>
      </c>
      <c r="K400" s="163">
        <f ca="1"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>19</v>
      </c>
      <c r="L400" s="164">
        <f ca="1"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>12.820689655172414</v>
      </c>
      <c r="M400" s="164">
        <f ca="1"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>11.937710707978809</v>
      </c>
      <c r="N400" s="165">
        <f ca="1"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>-25.672646423169432</v>
      </c>
      <c r="O400" s="164">
        <f ca="1"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>8.4509046087430502</v>
      </c>
      <c r="P400" s="164">
        <f ca="1"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>8.1252358509566971</v>
      </c>
      <c r="Q400" s="165">
        <f ca="1"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>-25.547335881841981</v>
      </c>
      <c r="R400" s="165">
        <f ca="1"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>3.4400215169445945</v>
      </c>
      <c r="S400" s="166">
        <f ca="1"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>7.0967741935483923</v>
      </c>
    </row>
    <row r="401" spans="2:19" ht="14.1" customHeight="1" x14ac:dyDescent="0.2">
      <c r="B401" s="160" t="str">
        <f>IF((IF($X$1=1,'X1'!B360,(IF($X$1=2,'X2'!B360,(IF($X$1=3,'X3'!B360,(IF($X$1=4,'X4'!B360,(IF($X$1=5,'X5'!B360,'X6'!B360))))))))))="","",(IF($X$1=1,'X1'!B360,(IF($X$1=2,'X2'!B360,(IF($X$1=3,'X3'!B360,(IF($X$1=4,'X4'!B360,(IF($X$1=5,'X5'!B360,'X6'!B360)))))))))))</f>
        <v>ORCL UN Equity</v>
      </c>
      <c r="C401" s="160" t="str">
        <f ca="1"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>Oracle Corp</v>
      </c>
      <c r="D401" s="160" t="str">
        <f ca="1"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>Information Technology</v>
      </c>
      <c r="E401" s="161">
        <f ca="1"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>48.23</v>
      </c>
      <c r="F401" s="161">
        <f ca="1"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>53.5</v>
      </c>
      <c r="G401" s="139">
        <f ca="1"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>10.926809040016593</v>
      </c>
      <c r="H401" s="162">
        <f ca="1"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>182726.01826387999</v>
      </c>
      <c r="I401" s="163">
        <f ca="1"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>17</v>
      </c>
      <c r="J401" s="163">
        <f ca="1"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>1</v>
      </c>
      <c r="K401" s="163">
        <f ca="1"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>37</v>
      </c>
      <c r="L401" s="164">
        <f ca="1"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>14.181123199059098</v>
      </c>
      <c r="M401" s="164">
        <f ca="1"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>13.231824417009602</v>
      </c>
      <c r="N401" s="165">
        <f ca="1"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>-17.785596057399832</v>
      </c>
      <c r="O401" s="164">
        <f ca="1"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>9.6598172310193</v>
      </c>
      <c r="P401" s="164">
        <f ca="1"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>9.217173338757453</v>
      </c>
      <c r="Q401" s="165">
        <f ca="1"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>-14.896787853951931</v>
      </c>
      <c r="R401" s="165">
        <f ca="1"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>1.5343147418619119</v>
      </c>
      <c r="S401" s="166">
        <f ca="1"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>12.000000000000012</v>
      </c>
    </row>
    <row r="402" spans="2:19" ht="14.1" customHeight="1" x14ac:dyDescent="0.2">
      <c r="B402" s="160" t="str">
        <f>IF((IF($X$1=1,'X1'!B361,(IF($X$1=2,'X2'!B361,(IF($X$1=3,'X3'!B361,(IF($X$1=4,'X4'!B361,(IF($X$1=5,'X5'!B361,'X6'!B361))))))))))="","",(IF($X$1=1,'X1'!B361,(IF($X$1=2,'X2'!B361,(IF($X$1=3,'X3'!B361,(IF($X$1=4,'X4'!B361,(IF($X$1=5,'X5'!B361,'X6'!B361)))))))))))</f>
        <v>ORLY UW Equity</v>
      </c>
      <c r="C402" s="160" t="str">
        <f ca="1"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>O'Reilly Automotive Inc</v>
      </c>
      <c r="D402" s="160" t="str">
        <f ca="1"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>Consumer Discretionary</v>
      </c>
      <c r="E402" s="161">
        <f ca="1"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>347.27</v>
      </c>
      <c r="F402" s="161">
        <f ca="1"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>345</v>
      </c>
      <c r="G402" s="139">
        <f ca="1"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>-0.65367005500042152</v>
      </c>
      <c r="H402" s="162">
        <f ca="1"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>27977.116135429995</v>
      </c>
      <c r="I402" s="163">
        <f ca="1"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>16</v>
      </c>
      <c r="J402" s="163">
        <f ca="1"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>0</v>
      </c>
      <c r="K402" s="163">
        <f ca="1"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>25</v>
      </c>
      <c r="L402" s="164">
        <f ca="1"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>19.679814122180662</v>
      </c>
      <c r="M402" s="164">
        <f ca="1"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>18.039062905823073</v>
      </c>
      <c r="N402" s="165">
        <f ca="1"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>14.092809507754556</v>
      </c>
      <c r="O402" s="164">
        <f ca="1"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>14.352812722438145</v>
      </c>
      <c r="P402" s="164">
        <f ca="1"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>13.596015050997392</v>
      </c>
      <c r="Q402" s="165">
        <f ca="1"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>26.448610444492047</v>
      </c>
      <c r="R402" s="165">
        <f ca="1"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>0</v>
      </c>
      <c r="S402" s="166">
        <f ca="1"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>33.309176151152812</v>
      </c>
    </row>
    <row r="403" spans="2:19" ht="14.1" customHeight="1" x14ac:dyDescent="0.2">
      <c r="B403" s="160" t="str">
        <f>IF((IF($X$1=1,'X1'!B362,(IF($X$1=2,'X2'!B362,(IF($X$1=3,'X3'!B362,(IF($X$1=4,'X4'!B362,(IF($X$1=5,'X5'!B362,'X6'!B362))))))))))="","",(IF($X$1=1,'X1'!B362,(IF($X$1=2,'X2'!B362,(IF($X$1=3,'X3'!B362,(IF($X$1=4,'X4'!B362,(IF($X$1=5,'X5'!B362,'X6'!B362)))))))))))</f>
        <v>OXY UN Equity</v>
      </c>
      <c r="C403" s="160" t="str">
        <f ca="1"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>Occidental Petroleum Corp</v>
      </c>
      <c r="D403" s="160" t="str">
        <f ca="1"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>Energy</v>
      </c>
      <c r="E403" s="161">
        <f ca="1"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>73.12</v>
      </c>
      <c r="F403" s="161">
        <f ca="1"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>93</v>
      </c>
      <c r="G403" s="139">
        <f ca="1"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>27.188183807439813</v>
      </c>
      <c r="H403" s="162">
        <f ca="1"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>55916.43264336</v>
      </c>
      <c r="I403" s="163">
        <f ca="1"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>16</v>
      </c>
      <c r="J403" s="163">
        <f ca="1"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>0</v>
      </c>
      <c r="K403" s="163">
        <f ca="1"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>25</v>
      </c>
      <c r="L403" s="164">
        <f ca="1"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>12.380629867930919</v>
      </c>
      <c r="M403" s="164">
        <f ca="1"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>14.323212536728697</v>
      </c>
      <c r="N403" s="165">
        <f ca="1"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>-28.223872627139468</v>
      </c>
      <c r="O403" s="164">
        <f ca="1"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>5.7716953203008821</v>
      </c>
      <c r="P403" s="164">
        <f ca="1"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>6.2848426585910344</v>
      </c>
      <c r="Q403" s="165">
        <f ca="1"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>-49.151231380587035</v>
      </c>
      <c r="R403" s="165">
        <f ca="1"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>4.2915754923413569</v>
      </c>
      <c r="S403" s="166">
        <f ca="1"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>743.88888888888903</v>
      </c>
    </row>
    <row r="404" spans="2:19" ht="14.1" customHeight="1" x14ac:dyDescent="0.2">
      <c r="B404" s="160" t="str">
        <f>IF((IF($X$1=1,'X1'!B363,(IF($X$1=2,'X2'!B363,(IF($X$1=3,'X3'!B363,(IF($X$1=4,'X4'!B363,(IF($X$1=5,'X5'!B363,'X6'!B363))))))))))="","",(IF($X$1=1,'X1'!B363,(IF($X$1=2,'X2'!B363,(IF($X$1=3,'X3'!B363,(IF($X$1=4,'X4'!B363,(IF($X$1=5,'X5'!B363,'X6'!B363)))))))))))</f>
        <v>PAYX UW Equity</v>
      </c>
      <c r="C404" s="160" t="str">
        <f ca="1"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>Paychex Inc</v>
      </c>
      <c r="D404" s="160" t="str">
        <f ca="1"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>Information Technology</v>
      </c>
      <c r="E404" s="161">
        <f ca="1"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>68.89</v>
      </c>
      <c r="F404" s="161">
        <f ca="1"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>75</v>
      </c>
      <c r="G404" s="139">
        <f ca="1"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>8.8692117869066713</v>
      </c>
      <c r="H404" s="162">
        <f ca="1"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>24737.154846599999</v>
      </c>
      <c r="I404" s="163">
        <f ca="1"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>2</v>
      </c>
      <c r="J404" s="163">
        <f ca="1"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>3</v>
      </c>
      <c r="K404" s="163">
        <f ca="1"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>22</v>
      </c>
      <c r="L404" s="164">
        <f ca="1"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>24.146512443042411</v>
      </c>
      <c r="M404" s="164">
        <f ca="1"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>22.374147450470932</v>
      </c>
      <c r="N404" s="165">
        <f ca="1"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>39.988285831197445</v>
      </c>
      <c r="O404" s="164">
        <f ca="1"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>16.164405594405594</v>
      </c>
      <c r="P404" s="164">
        <f ca="1"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>15.117845904310583</v>
      </c>
      <c r="Q404" s="165">
        <f ca="1"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>42.408785344099954</v>
      </c>
      <c r="R404" s="165">
        <f ca="1"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>3.3110756278124551</v>
      </c>
      <c r="S404" s="166">
        <f ca="1"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>7.4576271186440755</v>
      </c>
    </row>
    <row r="405" spans="2:19" ht="14.1" customHeight="1" x14ac:dyDescent="0.2">
      <c r="B405" s="160" t="str">
        <f>IF((IF($X$1=1,'X1'!B364,(IF($X$1=2,'X2'!B364,(IF($X$1=3,'X3'!B364,(IF($X$1=4,'X4'!B364,(IF($X$1=5,'X5'!B364,'X6'!B364))))))))))="","",(IF($X$1=1,'X1'!B364,(IF($X$1=2,'X2'!B364,(IF($X$1=3,'X3'!B364,(IF($X$1=4,'X4'!B364,(IF($X$1=5,'X5'!B364,'X6'!B364)))))))))))</f>
        <v>PBCT UW Equity</v>
      </c>
      <c r="C405" s="160" t="str">
        <f ca="1"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>People's United Financial Inc</v>
      </c>
      <c r="D405" s="160" t="str">
        <f ca="1"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>Financials</v>
      </c>
      <c r="E405" s="161">
        <f ca="1"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>16.239999999999998</v>
      </c>
      <c r="F405" s="161">
        <f ca="1"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>20</v>
      </c>
      <c r="G405" s="139">
        <f ca="1"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>23.152709359605915</v>
      </c>
      <c r="H405" s="162">
        <f ca="1"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>6120.4117547999995</v>
      </c>
      <c r="I405" s="163">
        <f ca="1"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>2</v>
      </c>
      <c r="J405" s="163">
        <f ca="1"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>1</v>
      </c>
      <c r="K405" s="163">
        <f ca="1"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>12</v>
      </c>
      <c r="L405" s="164">
        <f ca="1"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>11.230982019363761</v>
      </c>
      <c r="M405" s="164">
        <f ca="1"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>10.343949044585987</v>
      </c>
      <c r="N405" s="165">
        <f ca="1"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>-34.888902701775073</v>
      </c>
      <c r="O405" s="164" t="str">
        <f ca="1"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>NA</v>
      </c>
      <c r="P405" s="164" t="str">
        <f ca="1"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>NA</v>
      </c>
      <c r="Q405" s="165" t="str">
        <f ca="1"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 xml:space="preserve"> </v>
      </c>
      <c r="R405" s="165">
        <f ca="1"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>4.347290640394089</v>
      </c>
      <c r="S405" s="166">
        <f ca="1"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>28.076923076923077</v>
      </c>
    </row>
    <row r="406" spans="2:19" ht="14.1" customHeight="1" x14ac:dyDescent="0.2">
      <c r="B406" s="160" t="str">
        <f>IF((IF($X$1=1,'X1'!B365,(IF($X$1=2,'X2'!B365,(IF($X$1=3,'X3'!B365,(IF($X$1=4,'X4'!B365,(IF($X$1=5,'X5'!B365,'X6'!B365))))))))))="","",(IF($X$1=1,'X1'!B365,(IF($X$1=2,'X2'!B365,(IF($X$1=3,'X3'!B365,(IF($X$1=4,'X4'!B365,(IF($X$1=5,'X5'!B365,'X6'!B365)))))))))))</f>
        <v>PCAR UW Equity</v>
      </c>
      <c r="C406" s="160" t="str">
        <f ca="1"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>PACCAR Inc</v>
      </c>
      <c r="D406" s="160" t="str">
        <f ca="1"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>Industrials</v>
      </c>
      <c r="E406" s="161">
        <f ca="1"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>62.94</v>
      </c>
      <c r="F406" s="161">
        <f ca="1"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>70</v>
      </c>
      <c r="G406" s="139">
        <f ca="1"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>11.217032094057844</v>
      </c>
      <c r="H406" s="162">
        <f ca="1"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>22063.192469699999</v>
      </c>
      <c r="I406" s="163">
        <f ca="1"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>5</v>
      </c>
      <c r="J406" s="163">
        <f ca="1"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>4</v>
      </c>
      <c r="K406" s="163">
        <f ca="1"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>25</v>
      </c>
      <c r="L406" s="164">
        <f ca="1"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>10.205934814334361</v>
      </c>
      <c r="M406" s="164">
        <f ca="1"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>11.155618574973413</v>
      </c>
      <c r="N406" s="165">
        <f ca="1"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>-40.831566325211611</v>
      </c>
      <c r="O406" s="164">
        <f ca="1"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>5.9228223317957687</v>
      </c>
      <c r="P406" s="164">
        <f ca="1"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>6.5488540274358069</v>
      </c>
      <c r="Q406" s="165">
        <f ca="1"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>-47.819798930814848</v>
      </c>
      <c r="R406" s="165">
        <f ca="1"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>3.9307276771528445</v>
      </c>
      <c r="S406" s="166">
        <f ca="1"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>32.326599574451677</v>
      </c>
    </row>
    <row r="407" spans="2:19" ht="14.1" customHeight="1" x14ac:dyDescent="0.2">
      <c r="B407" s="160" t="str">
        <f>IF((IF($X$1=1,'X1'!B366,(IF($X$1=2,'X2'!B366,(IF($X$1=3,'X3'!B366,(IF($X$1=4,'X4'!B366,(IF($X$1=5,'X5'!B366,'X6'!B366))))))))))="","",(IF($X$1=1,'X1'!B366,(IF($X$1=2,'X2'!B366,(IF($X$1=3,'X3'!B366,(IF($X$1=4,'X4'!B366,(IF($X$1=5,'X5'!B366,'X6'!B366)))))))))))</f>
        <v>PCG UN Equity</v>
      </c>
      <c r="C407" s="160" t="str">
        <f ca="1"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>PG&amp;E Corp</v>
      </c>
      <c r="D407" s="160" t="str">
        <f ca="1"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>Utilities</v>
      </c>
      <c r="E407" s="161">
        <f ca="1"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>48.79</v>
      </c>
      <c r="F407" s="161">
        <f ca="1"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>52.5</v>
      </c>
      <c r="G407" s="139">
        <f ca="1"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>7.6040172166427666</v>
      </c>
      <c r="H407" s="162">
        <f ca="1"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>25231.813732229999</v>
      </c>
      <c r="I407" s="163">
        <f ca="1"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>9</v>
      </c>
      <c r="J407" s="163">
        <f ca="1"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>0</v>
      </c>
      <c r="K407" s="163">
        <f ca="1"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>18</v>
      </c>
      <c r="L407" s="164">
        <f ca="1"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>12.106699751861042</v>
      </c>
      <c r="M407" s="164">
        <f ca="1"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>11.66387759980875</v>
      </c>
      <c r="N407" s="165">
        <f ca="1"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>-29.811969768563817</v>
      </c>
      <c r="O407" s="164">
        <f ca="1"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>6.7824868098159508</v>
      </c>
      <c r="P407" s="164">
        <f ca="1"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>7.2197406583539108</v>
      </c>
      <c r="Q407" s="165">
        <f ca="1"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>-40.246135092492572</v>
      </c>
      <c r="R407" s="165">
        <f ca="1"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>3.4433285509325682</v>
      </c>
      <c r="S407" s="166">
        <f ca="1"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>4.196428571428565</v>
      </c>
    </row>
    <row r="408" spans="2:19" ht="14.1" customHeight="1" x14ac:dyDescent="0.2">
      <c r="B408" s="160" t="str">
        <f>IF((IF($X$1=1,'X1'!B367,(IF($X$1=2,'X2'!B367,(IF($X$1=3,'X3'!B367,(IF($X$1=4,'X4'!B367,(IF($X$1=5,'X5'!B367,'X6'!B367))))))))))="","",(IF($X$1=1,'X1'!B367,(IF($X$1=2,'X2'!B367,(IF($X$1=3,'X3'!B367,(IF($X$1=4,'X4'!B367,(IF($X$1=5,'X5'!B367,'X6'!B367)))))))))))</f>
        <v>PCLN UW Equity</v>
      </c>
      <c r="C408" s="160" t="str">
        <f ca="1"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>Booking Holdings Inc</v>
      </c>
      <c r="D408" s="160" t="str">
        <f ca="1"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>Consumer Discretionary</v>
      </c>
      <c r="E408" s="161" t="str">
        <f ca="1"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>#N/A N/A</v>
      </c>
      <c r="F408" s="161">
        <f ca="1"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>2200</v>
      </c>
      <c r="G408" s="139" t="str">
        <f ca="1"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 xml:space="preserve"> </v>
      </c>
      <c r="H408" s="162" t="str">
        <f ca="1"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>#N/A N/A</v>
      </c>
      <c r="I408" s="163">
        <f ca="1"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>24</v>
      </c>
      <c r="J408" s="163">
        <f ca="1"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>0</v>
      </c>
      <c r="K408" s="163">
        <f ca="1"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>37</v>
      </c>
      <c r="L408" s="164" t="str">
        <f ca="1"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>NA</v>
      </c>
      <c r="M408" s="164" t="str">
        <f ca="1"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>NA</v>
      </c>
      <c r="N408" s="165" t="str">
        <f ca="1"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 xml:space="preserve"> </v>
      </c>
      <c r="O408" s="164" t="str">
        <f ca="1"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>NA</v>
      </c>
      <c r="P408" s="164" t="str">
        <f ca="1"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>NA</v>
      </c>
      <c r="Q408" s="165" t="str">
        <f ca="1"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65" t="str">
        <f ca="1"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 xml:space="preserve"> </v>
      </c>
      <c r="S408" s="166">
        <f ca="1"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>8.7308347529812682</v>
      </c>
    </row>
    <row r="409" spans="2:19" ht="14.1" customHeight="1" x14ac:dyDescent="0.2">
      <c r="B409" s="160" t="str">
        <f>IF((IF($X$1=1,'X1'!B368,(IF($X$1=2,'X2'!B368,(IF($X$1=3,'X3'!B368,(IF($X$1=4,'X4'!B368,(IF($X$1=5,'X5'!B368,'X6'!B368))))))))))="","",(IF($X$1=1,'X1'!B368,(IF($X$1=2,'X2'!B368,(IF($X$1=3,'X3'!B368,(IF($X$1=4,'X4'!B368,(IF($X$1=5,'X5'!B368,'X6'!B368)))))))))))</f>
        <v>PDCO UW Equity</v>
      </c>
      <c r="C409" s="160" t="str">
        <f ca="1"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>Patterson Cos Inc</v>
      </c>
      <c r="D409" s="160" t="str">
        <f ca="1"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>Health Care</v>
      </c>
      <c r="E409" s="161">
        <f ca="1"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>24.37</v>
      </c>
      <c r="F409" s="161">
        <f ca="1"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>22</v>
      </c>
      <c r="G409" s="139">
        <f ca="1"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>-9.725071809601971</v>
      </c>
      <c r="H409" s="162">
        <f ca="1"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>2311.5505753699999</v>
      </c>
      <c r="I409" s="163">
        <f ca="1"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>4</v>
      </c>
      <c r="J409" s="163">
        <f ca="1"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>6</v>
      </c>
      <c r="K409" s="163">
        <f ca="1"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>18</v>
      </c>
      <c r="L409" s="164">
        <f ca="1"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>16.994421199442122</v>
      </c>
      <c r="M409" s="164">
        <f ca="1"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>15.48284625158831</v>
      </c>
      <c r="N409" s="165">
        <f ca="1"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>-1.4756313974957802</v>
      </c>
      <c r="O409" s="164">
        <f ca="1"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>11.275347985347986</v>
      </c>
      <c r="P409" s="164">
        <f ca="1"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>10.574887575021556</v>
      </c>
      <c r="Q409" s="165">
        <f ca="1"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>-0.66392472351859411</v>
      </c>
      <c r="R409" s="165">
        <f ca="1"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>4.4727123512515394</v>
      </c>
      <c r="S409" s="166">
        <f ca="1"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>-28.235294117647065</v>
      </c>
    </row>
    <row r="410" spans="2:19" ht="14.1" customHeight="1" x14ac:dyDescent="0.2">
      <c r="B410" s="160" t="str">
        <f>IF((IF($X$1=1,'X1'!B369,(IF($X$1=2,'X2'!B369,(IF($X$1=3,'X3'!B369,(IF($X$1=4,'X4'!B369,(IF($X$1=5,'X5'!B369,'X6'!B369))))))))))="","",(IF($X$1=1,'X1'!B369,(IF($X$1=2,'X2'!B369,(IF($X$1=3,'X3'!B369,(IF($X$1=4,'X4'!B369,(IF($X$1=5,'X5'!B369,'X6'!B369)))))))))))</f>
        <v>PEG UN Equity</v>
      </c>
      <c r="C410" s="160" t="str">
        <f ca="1"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>Public Service Enterprise Grou</v>
      </c>
      <c r="D410" s="160" t="str">
        <f ca="1"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>Utilities</v>
      </c>
      <c r="E410" s="161">
        <f ca="1"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>53.83</v>
      </c>
      <c r="F410" s="161">
        <f ca="1"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>57</v>
      </c>
      <c r="G410" s="139">
        <f ca="1"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>5.8889095300018512</v>
      </c>
      <c r="H410" s="162">
        <f ca="1"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>27201.554638580001</v>
      </c>
      <c r="I410" s="163">
        <f ca="1"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>10</v>
      </c>
      <c r="J410" s="163">
        <f ca="1"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>1</v>
      </c>
      <c r="K410" s="163">
        <f ca="1"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>17</v>
      </c>
      <c r="L410" s="164">
        <f ca="1"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>16.331917475728154</v>
      </c>
      <c r="M410" s="164">
        <f ca="1"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>15.184767277856135</v>
      </c>
      <c r="N410" s="165">
        <f ca="1"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>-5.3164660049061947</v>
      </c>
      <c r="O410" s="164">
        <f ca="1"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>10.684114798806601</v>
      </c>
      <c r="P410" s="164">
        <f ca="1"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>10.130443977214385</v>
      </c>
      <c r="Q410" s="165">
        <f ca="1"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>-5.87270270540865</v>
      </c>
      <c r="R410" s="165">
        <f ca="1"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>3.4961917146572548</v>
      </c>
      <c r="S410" s="166">
        <f ca="1"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>10.853658536585375</v>
      </c>
    </row>
    <row r="411" spans="2:19" ht="14.1" customHeight="1" x14ac:dyDescent="0.2">
      <c r="B411" s="160" t="str">
        <f>IF((IF($X$1=1,'X1'!B370,(IF($X$1=2,'X2'!B370,(IF($X$1=3,'X3'!B370,(IF($X$1=4,'X4'!B370,(IF($X$1=5,'X5'!B370,'X6'!B370))))))))))="","",(IF($X$1=1,'X1'!B370,(IF($X$1=2,'X2'!B370,(IF($X$1=3,'X3'!B370,(IF($X$1=4,'X4'!B370,(IF($X$1=5,'X5'!B370,'X6'!B370)))))))))))</f>
        <v>PEP UN Equity</v>
      </c>
      <c r="C411" s="160" t="str">
        <f ca="1"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>PepsiCo Inc</v>
      </c>
      <c r="D411" s="160" t="str">
        <f ca="1"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>Consumer Staples</v>
      </c>
      <c r="E411" s="161">
        <f ca="1"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>107.39</v>
      </c>
      <c r="F411" s="161">
        <f ca="1"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>116</v>
      </c>
      <c r="G411" s="139">
        <f ca="1"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>8.0175062855014403</v>
      </c>
      <c r="H411" s="162">
        <f ca="1"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>151588.28752000001</v>
      </c>
      <c r="I411" s="163">
        <f ca="1"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>12</v>
      </c>
      <c r="J411" s="163">
        <f ca="1"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>2</v>
      </c>
      <c r="K411" s="163">
        <f ca="1"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>27</v>
      </c>
      <c r="L411" s="164">
        <f ca="1"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>18.000335232986924</v>
      </c>
      <c r="M411" s="164">
        <f ca="1"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>16.782309735896234</v>
      </c>
      <c r="N411" s="165">
        <f ca="1"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>4.3561085517678677</v>
      </c>
      <c r="O411" s="164">
        <f ca="1"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>12.642981899091025</v>
      </c>
      <c r="P411" s="164">
        <f ca="1"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>12.0313573207671</v>
      </c>
      <c r="Q411" s="165">
        <f ca="1"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>11.384961535494242</v>
      </c>
      <c r="R411" s="165">
        <f ca="1"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>3.6157929043672596</v>
      </c>
      <c r="S411" s="166">
        <f ca="1"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>13.664122137404583</v>
      </c>
    </row>
    <row r="412" spans="2:19" ht="14.1" customHeight="1" x14ac:dyDescent="0.2">
      <c r="B412" s="160" t="str">
        <f>IF((IF($X$1=1,'X1'!B371,(IF($X$1=2,'X2'!B371,(IF($X$1=3,'X3'!B371,(IF($X$1=4,'X4'!B371,(IF($X$1=5,'X5'!B371,'X6'!B371))))))))))="","",(IF($X$1=1,'X1'!B371,(IF($X$1=2,'X2'!B371,(IF($X$1=3,'X3'!B371,(IF($X$1=4,'X4'!B371,(IF($X$1=5,'X5'!B371,'X6'!B371)))))))))))</f>
        <v>PFE UN Equity</v>
      </c>
      <c r="C412" s="160" t="str">
        <f ca="1"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>Pfizer Inc</v>
      </c>
      <c r="D412" s="160" t="str">
        <f ca="1"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>Health Care</v>
      </c>
      <c r="E412" s="161">
        <f ca="1"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>43.93</v>
      </c>
      <c r="F412" s="161">
        <f ca="1"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>45</v>
      </c>
      <c r="G412" s="139">
        <f ca="1"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>2.4356931481902988</v>
      </c>
      <c r="H412" s="162">
        <f ca="1"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>257522.47046678999</v>
      </c>
      <c r="I412" s="163">
        <f ca="1"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>10</v>
      </c>
      <c r="J412" s="163">
        <f ca="1"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>3</v>
      </c>
      <c r="K412" s="163">
        <f ca="1"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>22</v>
      </c>
      <c r="L412" s="164">
        <f ca="1"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>14.212229052086702</v>
      </c>
      <c r="M412" s="164">
        <f ca="1"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>13.634388578522657</v>
      </c>
      <c r="N412" s="165">
        <f ca="1"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>-17.605261317344802</v>
      </c>
      <c r="O412" s="164">
        <f ca="1"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>10.302278256782895</v>
      </c>
      <c r="P412" s="164" t="str">
        <f ca="1"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>NA</v>
      </c>
      <c r="Q412" s="165">
        <f ca="1"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>-9.2366914293990234</v>
      </c>
      <c r="R412" s="165">
        <f ca="1"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>3.3143637605281127</v>
      </c>
      <c r="S412" s="166">
        <f ca="1"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>11.194029850746261</v>
      </c>
    </row>
    <row r="413" spans="2:19" ht="14.1" customHeight="1" x14ac:dyDescent="0.2">
      <c r="B413" s="160" t="str">
        <f>IF((IF($X$1=1,'X1'!B372,(IF($X$1=2,'X2'!B372,(IF($X$1=3,'X3'!B372,(IF($X$1=4,'X4'!B372,(IF($X$1=5,'X5'!B372,'X6'!B372))))))))))="","",(IF($X$1=1,'X1'!B372,(IF($X$1=2,'X2'!B372,(IF($X$1=3,'X3'!B372,(IF($X$1=4,'X4'!B372,(IF($X$1=5,'X5'!B372,'X6'!B372)))))))))))</f>
        <v>PFG UN Equity</v>
      </c>
      <c r="C413" s="160" t="str">
        <f ca="1"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>Principal Financial Group Inc</v>
      </c>
      <c r="D413" s="160" t="str">
        <f ca="1"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>Financials</v>
      </c>
      <c r="E413" s="161">
        <f ca="1"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>54.55</v>
      </c>
      <c r="F413" s="161">
        <f ca="1"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>65</v>
      </c>
      <c r="G413" s="139">
        <f ca="1"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>19.156736938588459</v>
      </c>
      <c r="H413" s="162">
        <f ca="1"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>15533.04491255</v>
      </c>
      <c r="I413" s="163">
        <f ca="1"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>5</v>
      </c>
      <c r="J413" s="163">
        <f ca="1"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>0</v>
      </c>
      <c r="K413" s="163">
        <f ca="1"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>14</v>
      </c>
      <c r="L413" s="164">
        <f ca="1"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>9.0449345050572045</v>
      </c>
      <c r="M413" s="164">
        <f ca="1"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>8.465238981998759</v>
      </c>
      <c r="N413" s="165">
        <f ca="1"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>-47.56241176421949</v>
      </c>
      <c r="O413" s="164" t="str">
        <f ca="1"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>NA</v>
      </c>
      <c r="P413" s="164" t="str">
        <f ca="1"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>NA</v>
      </c>
      <c r="Q413" s="165" t="str">
        <f ca="1"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 xml:space="preserve"> </v>
      </c>
      <c r="R413" s="165">
        <f ca="1"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>4.1338221814848763</v>
      </c>
      <c r="S413" s="166">
        <f ca="1"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>32.734375000000007</v>
      </c>
    </row>
    <row r="414" spans="2:19" ht="14.1" customHeight="1" x14ac:dyDescent="0.2">
      <c r="B414" s="160" t="str">
        <f>IF((IF($X$1=1,'X1'!B373,(IF($X$1=2,'X2'!B373,(IF($X$1=3,'X3'!B373,(IF($X$1=4,'X4'!B373,(IF($X$1=5,'X5'!B373,'X6'!B373))))))))))="","",(IF($X$1=1,'X1'!B373,(IF($X$1=2,'X2'!B373,(IF($X$1=3,'X3'!B373,(IF($X$1=4,'X4'!B373,(IF($X$1=5,'X5'!B373,'X6'!B373)))))))))))</f>
        <v>PG UN Equity</v>
      </c>
      <c r="C414" s="160" t="str">
        <f ca="1"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>Procter &amp; Gamble Co/The</v>
      </c>
      <c r="D414" s="160" t="str">
        <f ca="1"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>Consumer Staples</v>
      </c>
      <c r="E414" s="161">
        <f ca="1"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>81.010000000000005</v>
      </c>
      <c r="F414" s="161">
        <f ca="1"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>83</v>
      </c>
      <c r="G414" s="139">
        <f ca="1"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>2.4564868534748818</v>
      </c>
      <c r="H414" s="162">
        <f ca="1"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>201646.79059947003</v>
      </c>
      <c r="I414" s="163">
        <f ca="1"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>7</v>
      </c>
      <c r="J414" s="163">
        <f ca="1"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>2</v>
      </c>
      <c r="K414" s="163">
        <f ca="1"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>27</v>
      </c>
      <c r="L414" s="164">
        <f ca="1"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>18.49543378995434</v>
      </c>
      <c r="M414" s="164">
        <f ca="1"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>17.358045853867583</v>
      </c>
      <c r="N414" s="165">
        <f ca="1"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>7.226419470201928</v>
      </c>
      <c r="O414" s="164">
        <f ca="1"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>12.853342092864255</v>
      </c>
      <c r="P414" s="164">
        <f ca="1"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>12.428952244568187</v>
      </c>
      <c r="Q414" s="165">
        <f ca="1"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>13.23823968451341</v>
      </c>
      <c r="R414" s="165">
        <f ca="1"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>3.6254783360079004</v>
      </c>
      <c r="S414" s="166">
        <f ca="1"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>-0.64220183486239601</v>
      </c>
    </row>
    <row r="415" spans="2:19" ht="14.1" customHeight="1" x14ac:dyDescent="0.2">
      <c r="B415" s="160" t="str">
        <f>IF((IF($X$1=1,'X1'!B374,(IF($X$1=2,'X2'!B374,(IF($X$1=3,'X3'!B374,(IF($X$1=4,'X4'!B374,(IF($X$1=5,'X5'!B374,'X6'!B374))))))))))="","",(IF($X$1=1,'X1'!B374,(IF($X$1=2,'X2'!B374,(IF($X$1=3,'X3'!B374,(IF($X$1=4,'X4'!B374,(IF($X$1=5,'X5'!B374,'X6'!B374)))))))))))</f>
        <v>PGR UN Equity</v>
      </c>
      <c r="C415" s="160" t="str">
        <f ca="1"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>Progressive Corp/The</v>
      </c>
      <c r="D415" s="160" t="str">
        <f ca="1"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>Financials</v>
      </c>
      <c r="E415" s="161">
        <f ca="1"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>70.27</v>
      </c>
      <c r="F415" s="161">
        <f ca="1"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>72</v>
      </c>
      <c r="G415" s="139">
        <f ca="1"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>2.4619325458944186</v>
      </c>
      <c r="H415" s="162">
        <f ca="1"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>40974.436999999998</v>
      </c>
      <c r="I415" s="163">
        <f ca="1"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>10</v>
      </c>
      <c r="J415" s="163">
        <f ca="1"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>3</v>
      </c>
      <c r="K415" s="163">
        <f ca="1"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>21</v>
      </c>
      <c r="L415" s="164">
        <f ca="1"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>15.050331976868707</v>
      </c>
      <c r="M415" s="164">
        <f ca="1"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>14.253549695740364</v>
      </c>
      <c r="N415" s="165">
        <f ca="1"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>-12.746398487066724</v>
      </c>
      <c r="O415" s="164" t="str">
        <f ca="1"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>NA</v>
      </c>
      <c r="P415" s="164" t="str">
        <f ca="1"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>NA</v>
      </c>
      <c r="Q415" s="165" t="str">
        <f ca="1"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 xml:space="preserve"> </v>
      </c>
      <c r="R415" s="165">
        <f ca="1"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>2.2797779991461509</v>
      </c>
      <c r="S415" s="166">
        <f ca="1"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>27.974912647337185</v>
      </c>
    </row>
    <row r="416" spans="2:19" ht="14.1" customHeight="1" x14ac:dyDescent="0.2">
      <c r="B416" s="160" t="str">
        <f>IF((IF($X$1=1,'X1'!B375,(IF($X$1=2,'X2'!B375,(IF($X$1=3,'X3'!B375,(IF($X$1=4,'X4'!B375,(IF($X$1=5,'X5'!B375,'X6'!B375))))))))))="","",(IF($X$1=1,'X1'!B375,(IF($X$1=2,'X2'!B375,(IF($X$1=3,'X3'!B375,(IF($X$1=4,'X4'!B375,(IF($X$1=5,'X5'!B375,'X6'!B375)))))))))))</f>
        <v>PH UN Equity</v>
      </c>
      <c r="C416" s="160" t="str">
        <f ca="1"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>Parker-Hannifin Corp</v>
      </c>
      <c r="D416" s="160" t="str">
        <f ca="1"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>Industrials</v>
      </c>
      <c r="E416" s="161">
        <f ca="1"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>165.1</v>
      </c>
      <c r="F416" s="161">
        <f ca="1"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>190</v>
      </c>
      <c r="G416" s="139">
        <f ca="1"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>15.081768625075709</v>
      </c>
      <c r="H416" s="162">
        <f ca="1"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>21861.888699299998</v>
      </c>
      <c r="I416" s="163">
        <f ca="1"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>12</v>
      </c>
      <c r="J416" s="163">
        <f ca="1"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>2</v>
      </c>
      <c r="K416" s="163">
        <f ca="1"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>24</v>
      </c>
      <c r="L416" s="164">
        <f ca="1"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>14.459625153266771</v>
      </c>
      <c r="M416" s="164">
        <f ca="1"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>13.286657009496217</v>
      </c>
      <c r="N416" s="165">
        <f ca="1"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>-16.170993896440365</v>
      </c>
      <c r="O416" s="164">
        <f ca="1"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>9.8122070109191153</v>
      </c>
      <c r="P416" s="164">
        <f ca="1"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>9.2821848408499772</v>
      </c>
      <c r="Q416" s="165">
        <f ca="1"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>-13.554230385467081</v>
      </c>
      <c r="R416" s="165">
        <f ca="1"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>1.8140520896426409</v>
      </c>
      <c r="S416" s="166">
        <f ca="1"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>12.767857142857142</v>
      </c>
    </row>
    <row r="417" spans="2:19" ht="14.1" customHeight="1" x14ac:dyDescent="0.2">
      <c r="B417" s="160" t="str">
        <f>IF((IF($X$1=1,'X1'!B376,(IF($X$1=2,'X2'!B376,(IF($X$1=3,'X3'!B376,(IF($X$1=4,'X4'!B376,(IF($X$1=5,'X5'!B376,'X6'!B376))))))))))="","",(IF($X$1=1,'X1'!B376,(IF($X$1=2,'X2'!B376,(IF($X$1=3,'X3'!B376,(IF($X$1=4,'X4'!B376,(IF($X$1=5,'X5'!B376,'X6'!B376)))))))))))</f>
        <v>PHM UN Equity</v>
      </c>
      <c r="C417" s="160" t="str">
        <f ca="1"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>PulteGroup Inc</v>
      </c>
      <c r="D417" s="160" t="str">
        <f ca="1"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>Consumer Discretionary</v>
      </c>
      <c r="E417" s="161">
        <f ca="1"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>23.62</v>
      </c>
      <c r="F417" s="161">
        <f ca="1"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>32</v>
      </c>
      <c r="G417" s="139">
        <f ca="1"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>35.478408128704487</v>
      </c>
      <c r="H417" s="162">
        <f ca="1"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>6708.5185525400011</v>
      </c>
      <c r="I417" s="163">
        <f ca="1"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>6</v>
      </c>
      <c r="J417" s="163">
        <f ca="1"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>2</v>
      </c>
      <c r="K417" s="163">
        <f ca="1"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>19</v>
      </c>
      <c r="L417" s="164">
        <f ca="1"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>6.1366588724343982</v>
      </c>
      <c r="M417" s="164">
        <f ca="1"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>5.518691588785047</v>
      </c>
      <c r="N417" s="165">
        <f ca="1"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>-64.42300484141218</v>
      </c>
      <c r="O417" s="164">
        <f ca="1"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>5.8081421513387488</v>
      </c>
      <c r="P417" s="164">
        <f ca="1"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>5.5789903874162539</v>
      </c>
      <c r="Q417" s="165">
        <f ca="1"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>-48.83013396024387</v>
      </c>
      <c r="R417" s="165">
        <f ca="1"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>1.5834038950042335</v>
      </c>
      <c r="S417" s="166">
        <f ca="1"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>57.33333333333335</v>
      </c>
    </row>
    <row r="418" spans="2:19" ht="14.1" customHeight="1" x14ac:dyDescent="0.2">
      <c r="B418" s="160" t="str">
        <f>IF((IF($X$1=1,'X1'!B377,(IF($X$1=2,'X2'!B377,(IF($X$1=3,'X3'!B377,(IF($X$1=4,'X4'!B377,(IF($X$1=5,'X5'!B377,'X6'!B377))))))))))="","",(IF($X$1=1,'X1'!B377,(IF($X$1=2,'X2'!B377,(IF($X$1=3,'X3'!B377,(IF($X$1=4,'X4'!B377,(IF($X$1=5,'X5'!B377,'X6'!B377)))))))))))</f>
        <v>PKG UN Equity</v>
      </c>
      <c r="C418" s="160" t="str">
        <f ca="1"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>Packaging Corp of America</v>
      </c>
      <c r="D418" s="160" t="str">
        <f ca="1"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>Materials</v>
      </c>
      <c r="E418" s="161">
        <f ca="1"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>90.43</v>
      </c>
      <c r="F418" s="161">
        <f ca="1"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>109</v>
      </c>
      <c r="G418" s="139">
        <f ca="1"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>20.535220612628535</v>
      </c>
      <c r="H418" s="162">
        <f ca="1"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>8545.4436501199998</v>
      </c>
      <c r="I418" s="163">
        <f ca="1"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>6</v>
      </c>
      <c r="J418" s="163">
        <f ca="1"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>0</v>
      </c>
      <c r="K418" s="163">
        <f ca="1"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>14</v>
      </c>
      <c r="L418" s="164">
        <f ca="1"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>10.559318075665578</v>
      </c>
      <c r="M418" s="164">
        <f ca="1"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>10.183558558558559</v>
      </c>
      <c r="N418" s="165">
        <f ca="1"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>-38.78284325963908</v>
      </c>
      <c r="O418" s="164">
        <f ca="1"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>6.9680095684805412</v>
      </c>
      <c r="P418" s="164">
        <f ca="1"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>6.8583614629375207</v>
      </c>
      <c r="Q418" s="165">
        <f ca="1"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>-38.6116753184657</v>
      </c>
      <c r="R418" s="165">
        <f ca="1"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>3.2798849939179475</v>
      </c>
      <c r="S418" s="166">
        <f ca="1"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>28.511904761904784</v>
      </c>
    </row>
    <row r="419" spans="2:19" ht="14.1" customHeight="1" x14ac:dyDescent="0.2">
      <c r="B419" s="160" t="str">
        <f>IF((IF($X$1=1,'X1'!B378,(IF($X$1=2,'X2'!B378,(IF($X$1=3,'X3'!B378,(IF($X$1=4,'X4'!B378,(IF($X$1=5,'X5'!B378,'X6'!B378))))))))))="","",(IF($X$1=1,'X1'!B378,(IF($X$1=2,'X2'!B378,(IF($X$1=3,'X3'!B378,(IF($X$1=4,'X4'!B378,(IF($X$1=5,'X5'!B378,'X6'!B378)))))))))))</f>
        <v>PKI UN Equity</v>
      </c>
      <c r="C419" s="160" t="str">
        <f ca="1"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>PerkinElmer Inc</v>
      </c>
      <c r="D419" s="160" t="str">
        <f ca="1"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>Health Care</v>
      </c>
      <c r="E419" s="161">
        <f ca="1"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>89.28</v>
      </c>
      <c r="F419" s="161">
        <f ca="1"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>90</v>
      </c>
      <c r="G419" s="139">
        <f ca="1"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>0.80645161290322509</v>
      </c>
      <c r="H419" s="162">
        <f ca="1"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>9886.3325020800003</v>
      </c>
      <c r="I419" s="163">
        <f ca="1"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>5</v>
      </c>
      <c r="J419" s="163">
        <f ca="1"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>1</v>
      </c>
      <c r="K419" s="163">
        <f ca="1"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>16</v>
      </c>
      <c r="L419" s="164">
        <f ca="1"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>21.675163874726877</v>
      </c>
      <c r="M419" s="164">
        <f ca="1"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>19.320493399697035</v>
      </c>
      <c r="N419" s="165">
        <f ca="1"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>25.660757142077763</v>
      </c>
      <c r="O419" s="164">
        <f ca="1"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>17.694248415333536</v>
      </c>
      <c r="P419" s="164">
        <f ca="1"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>16.384753953568975</v>
      </c>
      <c r="Q419" s="165">
        <f ca="1"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>55.886735808986884</v>
      </c>
      <c r="R419" s="165">
        <f ca="1"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>0.32258064516129037</v>
      </c>
      <c r="S419" s="166">
        <f ca="1"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>26.575342465753433</v>
      </c>
    </row>
    <row r="420" spans="2:19" ht="14.1" customHeight="1" x14ac:dyDescent="0.2">
      <c r="B420" s="160" t="str">
        <f>IF((IF($X$1=1,'X1'!B379,(IF($X$1=2,'X2'!B379,(IF($X$1=3,'X3'!B379,(IF($X$1=4,'X4'!B379,(IF($X$1=5,'X5'!B379,'X6'!B379))))))))))="","",(IF($X$1=1,'X1'!B379,(IF($X$1=2,'X2'!B379,(IF($X$1=3,'X3'!B379,(IF($X$1=4,'X4'!B379,(IF($X$1=5,'X5'!B379,'X6'!B379)))))))))))</f>
        <v>PLD UN Equity</v>
      </c>
      <c r="C420" s="160" t="str">
        <f ca="1"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>Prologis Inc</v>
      </c>
      <c r="D420" s="160" t="str">
        <f ca="1"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>Real Estate</v>
      </c>
      <c r="E420" s="161">
        <f ca="1"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>63.86</v>
      </c>
      <c r="F420" s="161">
        <f ca="1"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>70.5</v>
      </c>
      <c r="G420" s="139">
        <f ca="1"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>10.397745067334796</v>
      </c>
      <c r="H420" s="162">
        <f ca="1"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>40200.801398099997</v>
      </c>
      <c r="I420" s="163">
        <f ca="1"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>15</v>
      </c>
      <c r="J420" s="163">
        <f ca="1"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>0</v>
      </c>
      <c r="K420" s="163">
        <f ca="1"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>20</v>
      </c>
      <c r="L420" s="164">
        <f ca="1"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>36.637980493402175</v>
      </c>
      <c r="M420" s="164">
        <f ca="1"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>35.242825607064013</v>
      </c>
      <c r="N420" s="165">
        <f ca="1"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>112.40699242536208</v>
      </c>
      <c r="O420" s="164">
        <f ca="1"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>24.818932908801454</v>
      </c>
      <c r="P420" s="164">
        <f ca="1"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>21.843244195356284</v>
      </c>
      <c r="Q420" s="165">
        <f ca="1"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>118.65537018585894</v>
      </c>
      <c r="R420" s="165">
        <f ca="1"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>3.1882242405261509</v>
      </c>
      <c r="S420" s="166">
        <f ca="1"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>128.90117330800095</v>
      </c>
    </row>
    <row r="421" spans="2:19" ht="14.1" customHeight="1" x14ac:dyDescent="0.2">
      <c r="B421" s="160" t="str">
        <f>IF((IF($X$1=1,'X1'!B380,(IF($X$1=2,'X2'!B380,(IF($X$1=3,'X3'!B380,(IF($X$1=4,'X4'!B380,(IF($X$1=5,'X5'!B380,'X6'!B380))))))))))="","",(IF($X$1=1,'X1'!B380,(IF($X$1=2,'X2'!B380,(IF($X$1=3,'X3'!B380,(IF($X$1=4,'X4'!B380,(IF($X$1=5,'X5'!B380,'X6'!B380)))))))))))</f>
        <v>PM UN Equity</v>
      </c>
      <c r="C421" s="160" t="str">
        <f ca="1"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>Philip Morris International In</v>
      </c>
      <c r="D421" s="160" t="str">
        <f ca="1"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>Consumer Staples</v>
      </c>
      <c r="E421" s="161">
        <f ca="1"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>83.5</v>
      </c>
      <c r="F421" s="161">
        <f ca="1"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>93</v>
      </c>
      <c r="G421" s="139">
        <f ca="1"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>11.377245508982025</v>
      </c>
      <c r="H421" s="162">
        <f ca="1"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>129801.32155750001</v>
      </c>
      <c r="I421" s="163">
        <f ca="1"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>14</v>
      </c>
      <c r="J421" s="163">
        <f ca="1"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>1</v>
      </c>
      <c r="K421" s="163">
        <f ca="1"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>23</v>
      </c>
      <c r="L421" s="164">
        <f ca="1"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>15.745804261738639</v>
      </c>
      <c r="M421" s="164">
        <f ca="1"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>14.366827253957329</v>
      </c>
      <c r="N421" s="165">
        <f ca="1"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>-8.7144301756304721</v>
      </c>
      <c r="O421" s="164">
        <f ca="1"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>12.050155767865606</v>
      </c>
      <c r="P421" s="164">
        <f ca="1"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>11.120145187934016</v>
      </c>
      <c r="Q421" s="165">
        <f ca="1"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>6.1621496742729098</v>
      </c>
      <c r="R421" s="165">
        <f ca="1"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>5.6335329341317362</v>
      </c>
      <c r="S421" s="166">
        <f ca="1"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>0.62992125984252023</v>
      </c>
    </row>
    <row r="422" spans="2:19" ht="14.1" customHeight="1" x14ac:dyDescent="0.2">
      <c r="B422" s="160" t="str">
        <f>IF((IF($X$1=1,'X1'!B381,(IF($X$1=2,'X2'!B381,(IF($X$1=3,'X3'!B381,(IF($X$1=4,'X4'!B381,(IF($X$1=5,'X5'!B381,'X6'!B381))))))))))="","",(IF($X$1=1,'X1'!B381,(IF($X$1=2,'X2'!B381,(IF($X$1=3,'X3'!B381,(IF($X$1=4,'X4'!B381,(IF($X$1=5,'X5'!B381,'X6'!B381)))))))))))</f>
        <v>PNC UN Equity</v>
      </c>
      <c r="C422" s="160" t="str">
        <f ca="1"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>PNC Financial Services Group I</v>
      </c>
      <c r="D422" s="160" t="str">
        <f ca="1"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>Financials</v>
      </c>
      <c r="E422" s="161">
        <f ca="1"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>124.85</v>
      </c>
      <c r="F422" s="161">
        <f ca="1"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>153</v>
      </c>
      <c r="G422" s="139">
        <f ca="1"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>22.547056467761315</v>
      </c>
      <c r="H422" s="162">
        <f ca="1"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>57968.147523549997</v>
      </c>
      <c r="I422" s="163">
        <f ca="1"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>16</v>
      </c>
      <c r="J422" s="163">
        <f ca="1"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>0</v>
      </c>
      <c r="K422" s="163">
        <f ca="1"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>30</v>
      </c>
      <c r="L422" s="164">
        <f ca="1"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>10.829213288229681</v>
      </c>
      <c r="M422" s="164">
        <f ca="1"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>10.059624526629603</v>
      </c>
      <c r="N422" s="165">
        <f ca="1"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>-37.21813828412688</v>
      </c>
      <c r="O422" s="164" t="str">
        <f ca="1"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>NA</v>
      </c>
      <c r="P422" s="164" t="str">
        <f ca="1"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>NA</v>
      </c>
      <c r="Q422" s="165" t="str">
        <f ca="1"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 xml:space="preserve"> </v>
      </c>
      <c r="R422" s="165">
        <f ca="1"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>3.3400080096115339</v>
      </c>
      <c r="S422" s="166">
        <f ca="1"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>22.489082969432321</v>
      </c>
    </row>
    <row r="423" spans="2:19" ht="14.1" customHeight="1" x14ac:dyDescent="0.2">
      <c r="B423" s="160" t="str">
        <f>IF((IF($X$1=1,'X1'!B382,(IF($X$1=2,'X2'!B382,(IF($X$1=3,'X3'!B382,(IF($X$1=4,'X4'!B382,(IF($X$1=5,'X5'!B382,'X6'!B382))))))))))="","",(IF($X$1=1,'X1'!B382,(IF($X$1=2,'X2'!B382,(IF($X$1=3,'X3'!B382,(IF($X$1=4,'X4'!B382,(IF($X$1=5,'X5'!B382,'X6'!B382)))))))))))</f>
        <v>PNR UN Equity</v>
      </c>
      <c r="C423" s="160" t="str">
        <f ca="1"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>Pentair PLC</v>
      </c>
      <c r="D423" s="160" t="str">
        <f ca="1"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>Industrials</v>
      </c>
      <c r="E423" s="161">
        <f ca="1"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>39.520000000000003</v>
      </c>
      <c r="F423" s="161">
        <f ca="1"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>45</v>
      </c>
      <c r="G423" s="139">
        <f ca="1"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>13.866396761133593</v>
      </c>
      <c r="H423" s="162">
        <f ca="1"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>6931.9607843200001</v>
      </c>
      <c r="I423" s="163">
        <f ca="1"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>3</v>
      </c>
      <c r="J423" s="163">
        <f ca="1"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>2</v>
      </c>
      <c r="K423" s="163">
        <f ca="1"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>17</v>
      </c>
      <c r="L423" s="164">
        <f ca="1"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>15.789053136236516</v>
      </c>
      <c r="M423" s="164">
        <f ca="1"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>14.9413988657845</v>
      </c>
      <c r="N423" s="165">
        <f ca="1"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>-8.4636968318663399</v>
      </c>
      <c r="O423" s="164">
        <f ca="1"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>12.041148530657509</v>
      </c>
      <c r="P423" s="164">
        <f ca="1"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>11.646568507781508</v>
      </c>
      <c r="Q423" s="165">
        <f ca="1"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>6.0827957071492911</v>
      </c>
      <c r="R423" s="165">
        <f ca="1"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>1.9888663967611337</v>
      </c>
      <c r="S423" s="166">
        <f ca="1"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>-45.263157894736835</v>
      </c>
    </row>
    <row r="424" spans="2:19" ht="14.1" customHeight="1" x14ac:dyDescent="0.2">
      <c r="B424" s="160" t="str">
        <f>IF((IF($X$1=1,'X1'!B383,(IF($X$1=2,'X2'!B383,(IF($X$1=3,'X3'!B383,(IF($X$1=4,'X4'!B383,(IF($X$1=5,'X5'!B383,'X6'!B383))))))))))="","",(IF($X$1=1,'X1'!B383,(IF($X$1=2,'X2'!B383,(IF($X$1=3,'X3'!B383,(IF($X$1=4,'X4'!B383,(IF($X$1=5,'X5'!B383,'X6'!B383)))))))))))</f>
        <v>PNW UN Equity</v>
      </c>
      <c r="C424" s="160" t="str">
        <f ca="1"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>Pinnacle West Capital Corp</v>
      </c>
      <c r="D424" s="160" t="str">
        <f ca="1"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>Utilities</v>
      </c>
      <c r="E424" s="161">
        <f ca="1"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>83.54</v>
      </c>
      <c r="F424" s="161">
        <f ca="1"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>83</v>
      </c>
      <c r="G424" s="139">
        <f ca="1"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>-0.64639693559972455</v>
      </c>
      <c r="H424" s="162">
        <f ca="1"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>9354.3195720599997</v>
      </c>
      <c r="I424" s="163">
        <f ca="1"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>3</v>
      </c>
      <c r="J424" s="163">
        <f ca="1"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>0</v>
      </c>
      <c r="K424" s="163">
        <f ca="1"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>15</v>
      </c>
      <c r="L424" s="164">
        <f ca="1"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>17.702903157448613</v>
      </c>
      <c r="M424" s="164">
        <f ca="1"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>16.938361719383618</v>
      </c>
      <c r="N424" s="165">
        <f ca="1"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>2.6317598904844752</v>
      </c>
      <c r="O424" s="164">
        <f ca="1"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>9.9803352329869259</v>
      </c>
      <c r="P424" s="164">
        <f ca="1"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>9.5543453145057775</v>
      </c>
      <c r="Q424" s="165">
        <f ca="1"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>-12.073016879229248</v>
      </c>
      <c r="R424" s="165">
        <f ca="1"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>3.5707445535073017</v>
      </c>
      <c r="S424" s="166">
        <f ca="1"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>9.0738090536554417</v>
      </c>
    </row>
    <row r="425" spans="2:19" ht="14.1" customHeight="1" x14ac:dyDescent="0.2">
      <c r="B425" s="160" t="str">
        <f>IF((IF($X$1=1,'X1'!B384,(IF($X$1=2,'X2'!B384,(IF($X$1=3,'X3'!B384,(IF($X$1=4,'X4'!B384,(IF($X$1=5,'X5'!B384,'X6'!B384))))))))))="","",(IF($X$1=1,'X1'!B384,(IF($X$1=2,'X2'!B384,(IF($X$1=3,'X3'!B384,(IF($X$1=4,'X4'!B384,(IF($X$1=5,'X5'!B384,'X6'!B384)))))))))))</f>
        <v>PPG UN Equity</v>
      </c>
      <c r="C425" s="160" t="str">
        <f ca="1"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>PPG Industries Inc</v>
      </c>
      <c r="D425" s="160" t="str">
        <f ca="1"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>Materials</v>
      </c>
      <c r="E425" s="161">
        <f ca="1"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>98.18</v>
      </c>
      <c r="F425" s="161">
        <f ca="1"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>115</v>
      </c>
      <c r="G425" s="139">
        <f ca="1"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>17.131798737013646</v>
      </c>
      <c r="H425" s="162">
        <f ca="1"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>23761.337450720002</v>
      </c>
      <c r="I425" s="163">
        <f ca="1"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>9</v>
      </c>
      <c r="J425" s="163">
        <f ca="1"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>0</v>
      </c>
      <c r="K425" s="163">
        <f ca="1"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>24</v>
      </c>
      <c r="L425" s="164">
        <f ca="1"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>14.79951763641845</v>
      </c>
      <c r="M425" s="164">
        <f ca="1"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>13.233589432538079</v>
      </c>
      <c r="N425" s="165">
        <f ca="1"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>-14.200482991582019</v>
      </c>
      <c r="O425" s="164">
        <f ca="1"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>10.578060637646454</v>
      </c>
      <c r="P425" s="164">
        <f ca="1"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>9.945832708311011</v>
      </c>
      <c r="Q425" s="165">
        <f ca="1"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>-6.8070423062864593</v>
      </c>
      <c r="R425" s="165">
        <f ca="1"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>2.0024444897127722</v>
      </c>
      <c r="S425" s="166">
        <f ca="1"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>-4.6710526315789442</v>
      </c>
    </row>
    <row r="426" spans="2:19" ht="14.1" customHeight="1" x14ac:dyDescent="0.2">
      <c r="B426" s="160" t="str">
        <f>IF((IF($X$1=1,'X1'!B385,(IF($X$1=2,'X2'!B385,(IF($X$1=3,'X3'!B385,(IF($X$1=4,'X4'!B385,(IF($X$1=5,'X5'!B385,'X6'!B385))))))))))="","",(IF($X$1=1,'X1'!B385,(IF($X$1=2,'X2'!B385,(IF($X$1=3,'X3'!B385,(IF($X$1=4,'X4'!B385,(IF($X$1=5,'X5'!B385,'X6'!B385)))))))))))</f>
        <v>PPL UN Equity</v>
      </c>
      <c r="C426" s="160" t="str">
        <f ca="1"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>PPL Corp</v>
      </c>
      <c r="D426" s="160" t="str">
        <f ca="1"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>Utilities</v>
      </c>
      <c r="E426" s="161">
        <f ca="1"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>30.86</v>
      </c>
      <c r="F426" s="161">
        <f ca="1"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>31</v>
      </c>
      <c r="G426" s="139">
        <f ca="1"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>0.45366169799092582</v>
      </c>
      <c r="H426" s="162">
        <f ca="1"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>21588.7505676</v>
      </c>
      <c r="I426" s="163">
        <f ca="1"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>7</v>
      </c>
      <c r="J426" s="163">
        <f ca="1"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>1</v>
      </c>
      <c r="K426" s="163">
        <f ca="1"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>16</v>
      </c>
      <c r="L426" s="164">
        <f ca="1"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>12.67871815940838</v>
      </c>
      <c r="M426" s="164">
        <f ca="1"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>12.120974076983503</v>
      </c>
      <c r="N426" s="165">
        <f ca="1"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>-26.495719584387999</v>
      </c>
      <c r="O426" s="164">
        <f ca="1"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>9.768809113944517</v>
      </c>
      <c r="P426" s="164">
        <f ca="1"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>9.1865793294896445</v>
      </c>
      <c r="Q426" s="165">
        <f ca="1"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>-13.936566856706079</v>
      </c>
      <c r="R426" s="165">
        <f ca="1"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>5.4990278677900202</v>
      </c>
      <c r="S426" s="166">
        <f ca="1"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>1.964285714285716</v>
      </c>
    </row>
    <row r="427" spans="2:19" ht="14.1" customHeight="1" x14ac:dyDescent="0.2">
      <c r="B427" s="160" t="str">
        <f>IF((IF($X$1=1,'X1'!B386,(IF($X$1=2,'X2'!B386,(IF($X$1=3,'X3'!B386,(IF($X$1=4,'X4'!B386,(IF($X$1=5,'X5'!B386,'X6'!B386))))))))))="","",(IF($X$1=1,'X1'!B386,(IF($X$1=2,'X2'!B386,(IF($X$1=3,'X3'!B386,(IF($X$1=4,'X4'!B386,(IF($X$1=5,'X5'!B386,'X6'!B386)))))))))))</f>
        <v>PRGO UN Equity</v>
      </c>
      <c r="C427" s="160" t="str">
        <f ca="1"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>Perrigo Co PLC</v>
      </c>
      <c r="D427" s="160" t="str">
        <f ca="1"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>Health Care</v>
      </c>
      <c r="E427" s="161">
        <f ca="1"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>72.75</v>
      </c>
      <c r="F427" s="161">
        <f ca="1"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>77</v>
      </c>
      <c r="G427" s="139">
        <f ca="1"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>5.841924398625431</v>
      </c>
      <c r="H427" s="162">
        <f ca="1"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>9954.5705587499997</v>
      </c>
      <c r="I427" s="163">
        <f ca="1"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>3</v>
      </c>
      <c r="J427" s="163">
        <f ca="1"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>1</v>
      </c>
      <c r="K427" s="163">
        <f ca="1"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>16</v>
      </c>
      <c r="L427" s="164">
        <f ca="1"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>13.817663817663819</v>
      </c>
      <c r="M427" s="164">
        <f ca="1"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>12.935633001422474</v>
      </c>
      <c r="N427" s="165">
        <f ca="1"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>-19.892734961654014</v>
      </c>
      <c r="O427" s="164">
        <f ca="1"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>11.287760265195882</v>
      </c>
      <c r="P427" s="164">
        <f ca="1"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>10.845794368600684</v>
      </c>
      <c r="Q427" s="165">
        <f ca="1"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>-0.55457225236421603</v>
      </c>
      <c r="R427" s="165">
        <f ca="1"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>1.0116838487972508</v>
      </c>
      <c r="S427" s="166">
        <f ca="1"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>-27.194244604316541</v>
      </c>
    </row>
    <row r="428" spans="2:19" ht="14.1" customHeight="1" x14ac:dyDescent="0.2">
      <c r="B428" s="160" t="str">
        <f>IF((IF($X$1=1,'X1'!B387,(IF($X$1=2,'X2'!B387,(IF($X$1=3,'X3'!B387,(IF($X$1=4,'X4'!B387,(IF($X$1=5,'X5'!B387,'X6'!B387))))))))))="","",(IF($X$1=1,'X1'!B387,(IF($X$1=2,'X2'!B387,(IF($X$1=3,'X3'!B387,(IF($X$1=4,'X4'!B387,(IF($X$1=5,'X5'!B387,'X6'!B387)))))))))))</f>
        <v>PRU UN Equity</v>
      </c>
      <c r="C428" s="160" t="str">
        <f ca="1"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>Prudential Financial Inc</v>
      </c>
      <c r="D428" s="160" t="str">
        <f ca="1"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>Financials</v>
      </c>
      <c r="E428" s="161">
        <f ca="1"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>97.83</v>
      </c>
      <c r="F428" s="161">
        <f ca="1"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>122</v>
      </c>
      <c r="G428" s="139">
        <f ca="1"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>24.706122866196466</v>
      </c>
      <c r="H428" s="162">
        <f ca="1"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>40795.11</v>
      </c>
      <c r="I428" s="163">
        <f ca="1"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>12</v>
      </c>
      <c r="J428" s="163">
        <f ca="1"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>0</v>
      </c>
      <c r="K428" s="163">
        <f ca="1"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>18</v>
      </c>
      <c r="L428" s="164">
        <f ca="1"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>7.518444512757454</v>
      </c>
      <c r="M428" s="164">
        <f ca="1"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>7.0452254068846312</v>
      </c>
      <c r="N428" s="165">
        <f ca="1"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>-56.412166686988584</v>
      </c>
      <c r="O428" s="164" t="str">
        <f ca="1"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>NA</v>
      </c>
      <c r="P428" s="164" t="str">
        <f ca="1"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>NA</v>
      </c>
      <c r="Q428" s="165" t="str">
        <f ca="1"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 xml:space="preserve"> </v>
      </c>
      <c r="R428" s="165">
        <f ca="1"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>3.9548195849943784</v>
      </c>
      <c r="S428" s="166">
        <f ca="1"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>4.8504983388704437</v>
      </c>
    </row>
    <row r="429" spans="2:19" ht="14.1" customHeight="1" x14ac:dyDescent="0.2">
      <c r="B429" s="160" t="str">
        <f>IF((IF($X$1=1,'X1'!B388,(IF($X$1=2,'X2'!B388,(IF($X$1=3,'X3'!B388,(IF($X$1=4,'X4'!B388,(IF($X$1=5,'X5'!B388,'X6'!B388))))))))))="","",(IF($X$1=1,'X1'!B388,(IF($X$1=2,'X2'!B388,(IF($X$1=3,'X3'!B388,(IF($X$1=4,'X4'!B388,(IF($X$1=5,'X5'!B388,'X6'!B388)))))))))))</f>
        <v>PSA UN Equity</v>
      </c>
      <c r="C429" s="160" t="str">
        <f ca="1"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>Public Storage</v>
      </c>
      <c r="D429" s="160" t="str">
        <f ca="1"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>Real Estate</v>
      </c>
      <c r="E429" s="161">
        <f ca="1"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>199.11</v>
      </c>
      <c r="F429" s="161">
        <f ca="1"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>202</v>
      </c>
      <c r="G429" s="139">
        <f ca="1"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>1.4514589925166854</v>
      </c>
      <c r="H429" s="162">
        <f ca="1"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>34693.010822639997</v>
      </c>
      <c r="I429" s="163">
        <f ca="1"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>2</v>
      </c>
      <c r="J429" s="163">
        <f ca="1"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>6</v>
      </c>
      <c r="K429" s="163">
        <f ca="1"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>17</v>
      </c>
      <c r="L429" s="164">
        <f ca="1"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>24.94175122134536</v>
      </c>
      <c r="M429" s="164">
        <f ca="1"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>25.494238156209988</v>
      </c>
      <c r="N429" s="165">
        <f ca="1"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>44.598645760554547</v>
      </c>
      <c r="O429" s="164">
        <f ca="1"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>19.909391086384119</v>
      </c>
      <c r="P429" s="164">
        <f ca="1"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>18.982560533841756</v>
      </c>
      <c r="Q429" s="165">
        <f ca="1"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>75.402193727054481</v>
      </c>
      <c r="R429" s="165">
        <f ca="1"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>4.1831148611320375</v>
      </c>
      <c r="S429" s="166">
        <f ca="1"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>15.527950310559005</v>
      </c>
    </row>
    <row r="430" spans="2:19" ht="14.1" customHeight="1" x14ac:dyDescent="0.2">
      <c r="B430" s="160" t="str">
        <f>IF((IF($X$1=1,'X1'!B389,(IF($X$1=2,'X2'!B389,(IF($X$1=3,'X3'!B389,(IF($X$1=4,'X4'!B389,(IF($X$1=5,'X5'!B389,'X6'!B389))))))))))="","",(IF($X$1=1,'X1'!B389,(IF($X$1=2,'X2'!B389,(IF($X$1=3,'X3'!B389,(IF($X$1=4,'X4'!B389,(IF($X$1=5,'X5'!B389,'X6'!B389)))))))))))</f>
        <v>PSX UN Equity</v>
      </c>
      <c r="C430" s="160" t="str">
        <f ca="1"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>Phillips 66</v>
      </c>
      <c r="D430" s="160" t="str">
        <f ca="1"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>Energy</v>
      </c>
      <c r="E430" s="161">
        <f ca="1"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>109.86</v>
      </c>
      <c r="F430" s="161">
        <f ca="1"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>129</v>
      </c>
      <c r="G430" s="139">
        <f ca="1"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>17.422173675587118</v>
      </c>
      <c r="H430" s="162">
        <f ca="1"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>51003.868362599998</v>
      </c>
      <c r="I430" s="163">
        <f ca="1"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>8</v>
      </c>
      <c r="J430" s="163">
        <f ca="1"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>0</v>
      </c>
      <c r="K430" s="163">
        <f ca="1"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>20</v>
      </c>
      <c r="L430" s="164">
        <f ca="1"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>11.048979181333602</v>
      </c>
      <c r="M430" s="164">
        <f ca="1"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>9.0531520395550071</v>
      </c>
      <c r="N430" s="165">
        <f ca="1"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>-35.944055712892279</v>
      </c>
      <c r="O430" s="164">
        <f ca="1"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>7.6042599804610678</v>
      </c>
      <c r="P430" s="164">
        <f ca="1"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>6.6925207508686153</v>
      </c>
      <c r="Q430" s="165">
        <f ca="1"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>-33.006294544291812</v>
      </c>
      <c r="R430" s="165">
        <f ca="1"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>3.1112324776988896</v>
      </c>
      <c r="S430" s="166">
        <f ca="1"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>45.481927710843387</v>
      </c>
    </row>
    <row r="431" spans="2:19" ht="14.1" customHeight="1" x14ac:dyDescent="0.2">
      <c r="B431" s="160" t="str">
        <f>IF((IF($X$1=1,'X1'!B390,(IF($X$1=2,'X2'!B390,(IF($X$1=3,'X3'!B390,(IF($X$1=4,'X4'!B390,(IF($X$1=5,'X5'!B390,'X6'!B390))))))))))="","",(IF($X$1=1,'X1'!B390,(IF($X$1=2,'X2'!B390,(IF($X$1=3,'X3'!B390,(IF($X$1=4,'X4'!B390,(IF($X$1=5,'X5'!B390,'X6'!B390)))))))))))</f>
        <v>PVH UN Equity</v>
      </c>
      <c r="C431" s="160" t="str">
        <f ca="1"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>PVH Corp</v>
      </c>
      <c r="D431" s="160" t="str">
        <f ca="1"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>Consumer Discretionary</v>
      </c>
      <c r="E431" s="161">
        <f ca="1"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>129.72</v>
      </c>
      <c r="F431" s="161">
        <f ca="1"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>177</v>
      </c>
      <c r="G431" s="139">
        <f ca="1"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>36.447733580018493</v>
      </c>
      <c r="H431" s="162">
        <f ca="1"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>9951.5286928799997</v>
      </c>
      <c r="I431" s="163">
        <f ca="1"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>17</v>
      </c>
      <c r="J431" s="163">
        <f ca="1"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>1</v>
      </c>
      <c r="K431" s="163">
        <f ca="1"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>21</v>
      </c>
      <c r="L431" s="164">
        <f ca="1"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>13.975436328377505</v>
      </c>
      <c r="M431" s="164">
        <f ca="1"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>12.568549559151245</v>
      </c>
      <c r="N431" s="165">
        <f ca="1"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>-18.9780561492089</v>
      </c>
      <c r="O431" s="164">
        <f ca="1"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>9.6389416874798073</v>
      </c>
      <c r="P431" s="164">
        <f ca="1"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>8.969997940542676</v>
      </c>
      <c r="Q431" s="165">
        <f ca="1"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>-15.080701873028879</v>
      </c>
      <c r="R431" s="165">
        <f ca="1"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>0.12025901942645699</v>
      </c>
      <c r="S431" s="166">
        <f ca="1"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>4.2384105960264939</v>
      </c>
    </row>
    <row r="432" spans="2:19" ht="14.1" customHeight="1" x14ac:dyDescent="0.2">
      <c r="B432" s="160" t="str">
        <f>IF((IF($X$1=1,'X1'!B391,(IF($X$1=2,'X2'!B391,(IF($X$1=3,'X3'!B391,(IF($X$1=4,'X4'!B391,(IF($X$1=5,'X5'!B391,'X6'!B391))))))))))="","",(IF($X$1=1,'X1'!B391,(IF($X$1=2,'X2'!B391,(IF($X$1=3,'X3'!B391,(IF($X$1=4,'X4'!B391,(IF($X$1=5,'X5'!B391,'X6'!B391)))))))))))</f>
        <v>PWR UN Equity</v>
      </c>
      <c r="C432" s="160" t="str">
        <f ca="1"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>Quanta Services Inc</v>
      </c>
      <c r="D432" s="160" t="str">
        <f ca="1"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>Industrials</v>
      </c>
      <c r="E432" s="161">
        <f ca="1"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>32.76</v>
      </c>
      <c r="F432" s="161">
        <f ca="1"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>46</v>
      </c>
      <c r="G432" s="139">
        <f ca="1"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>40.415140415140428</v>
      </c>
      <c r="H432" s="162">
        <f ca="1"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>4890.8604326399991</v>
      </c>
      <c r="I432" s="163">
        <f ca="1"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>9</v>
      </c>
      <c r="J432" s="163">
        <f ca="1"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>0</v>
      </c>
      <c r="K432" s="163">
        <f ca="1"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>11</v>
      </c>
      <c r="L432" s="164">
        <f ca="1"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>10.557524975829841</v>
      </c>
      <c r="M432" s="164">
        <f ca="1"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>9.5287958115183233</v>
      </c>
      <c r="N432" s="165">
        <f ca="1"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>-38.793238672762229</v>
      </c>
      <c r="O432" s="164">
        <f ca="1"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>5.9788895367423169</v>
      </c>
      <c r="P432" s="164">
        <f ca="1"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>5.6155102244389026</v>
      </c>
      <c r="Q432" s="165">
        <f ca="1"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>-47.325845564732525</v>
      </c>
      <c r="R432" s="165">
        <f ca="1"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>0</v>
      </c>
      <c r="S432" s="166">
        <f ca="1"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>54.444444444444443</v>
      </c>
    </row>
    <row r="433" spans="2:19" ht="14.1" customHeight="1" x14ac:dyDescent="0.2">
      <c r="B433" s="160" t="str">
        <f>IF((IF($X$1=1,'X1'!B392,(IF($X$1=2,'X2'!B392,(IF($X$1=3,'X3'!B392,(IF($X$1=4,'X4'!B392,(IF($X$1=5,'X5'!B392,'X6'!B392))))))))))="","",(IF($X$1=1,'X1'!B392,(IF($X$1=2,'X2'!B392,(IF($X$1=3,'X3'!B392,(IF($X$1=4,'X4'!B392,(IF($X$1=5,'X5'!B392,'X6'!B392)))))))))))</f>
        <v>PX UN Equity</v>
      </c>
      <c r="C433" s="160" t="str">
        <f ca="1"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>Praxair Inc</v>
      </c>
      <c r="D433" s="160" t="str">
        <f ca="1"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>Materials</v>
      </c>
      <c r="E433" s="161">
        <f ca="1"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>160.66999999999999</v>
      </c>
      <c r="F433" s="161">
        <f ca="1"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>180</v>
      </c>
      <c r="G433" s="139">
        <f ca="1"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>12.030870728823073</v>
      </c>
      <c r="H433" s="162">
        <f ca="1"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>46204.801215279993</v>
      </c>
      <c r="I433" s="163">
        <f ca="1"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>12</v>
      </c>
      <c r="J433" s="163">
        <f ca="1"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>1</v>
      </c>
      <c r="K433" s="163">
        <f ca="1"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>22</v>
      </c>
      <c r="L433" s="164">
        <f ca="1"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>21.726842461122377</v>
      </c>
      <c r="M433" s="164">
        <f ca="1"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>20.38700672503489</v>
      </c>
      <c r="N433" s="165">
        <f ca="1"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>25.960361349548734</v>
      </c>
      <c r="O433" s="164">
        <f ca="1"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>12.74337312598999</v>
      </c>
      <c r="P433" s="164">
        <f ca="1"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>12.225927805096111</v>
      </c>
      <c r="Q433" s="165">
        <f ca="1"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>12.269410555186845</v>
      </c>
      <c r="R433" s="165">
        <f ca="1"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>2.1771332544967947</v>
      </c>
      <c r="S433" s="166">
        <f ca="1"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>13.400000000000004</v>
      </c>
    </row>
    <row r="434" spans="2:19" ht="14.1" customHeight="1" x14ac:dyDescent="0.2">
      <c r="B434" s="160" t="str">
        <f>IF((IF($X$1=1,'X1'!B393,(IF($X$1=2,'X2'!B393,(IF($X$1=3,'X3'!B393,(IF($X$1=4,'X4'!B393,(IF($X$1=5,'X5'!B393,'X6'!B393))))))))))="","",(IF($X$1=1,'X1'!B393,(IF($X$1=2,'X2'!B393,(IF($X$1=3,'X3'!B393,(IF($X$1=4,'X4'!B393,(IF($X$1=5,'X5'!B393,'X6'!B393)))))))))))</f>
        <v>PXD UN Equity</v>
      </c>
      <c r="C434" s="160" t="str">
        <f ca="1"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>Pioneer Natural Resources Co</v>
      </c>
      <c r="D434" s="160" t="str">
        <f ca="1"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>Energy</v>
      </c>
      <c r="E434" s="161">
        <f ca="1"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>173.56</v>
      </c>
      <c r="F434" s="161">
        <f ca="1"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>238.5</v>
      </c>
      <c r="G434" s="139">
        <f ca="1"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>37.416455404471073</v>
      </c>
      <c r="H434" s="162">
        <f ca="1"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>29574.836437440004</v>
      </c>
      <c r="I434" s="163">
        <f ca="1"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>33</v>
      </c>
      <c r="J434" s="163">
        <f ca="1"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>0</v>
      </c>
      <c r="K434" s="163">
        <f ca="1"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>40</v>
      </c>
      <c r="L434" s="164">
        <f ca="1"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>15.402910898118565</v>
      </c>
      <c r="M434" s="164">
        <f ca="1"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>12.973538645537449</v>
      </c>
      <c r="N434" s="165">
        <f ca="1"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>-10.702338545805844</v>
      </c>
      <c r="O434" s="164">
        <f ca="1"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>7.2003370298656337</v>
      </c>
      <c r="P434" s="164">
        <f ca="1"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>6.191669305491561</v>
      </c>
      <c r="Q434" s="165">
        <f ca="1"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>-36.56486503616371</v>
      </c>
      <c r="R434" s="165">
        <f ca="1"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>0.21663977875086426</v>
      </c>
      <c r="S434" s="166">
        <f ca="1"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>248.12500000000003</v>
      </c>
    </row>
    <row r="435" spans="2:19" ht="14.1" customHeight="1" x14ac:dyDescent="0.2">
      <c r="B435" s="160" t="str">
        <f>IF((IF($X$1=1,'X1'!B394,(IF($X$1=2,'X2'!B394,(IF($X$1=3,'X3'!B394,(IF($X$1=4,'X4'!B394,(IF($X$1=5,'X5'!B394,'X6'!B394))))))))))="","",(IF($X$1=1,'X1'!B394,(IF($X$1=2,'X2'!B394,(IF($X$1=3,'X3'!B394,(IF($X$1=4,'X4'!B394,(IF($X$1=5,'X5'!B394,'X6'!B394)))))))))))</f>
        <v>PYPL UW Equity</v>
      </c>
      <c r="C435" s="160" t="str">
        <f ca="1"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>PayPal Holdings Inc</v>
      </c>
      <c r="D435" s="160" t="str">
        <f ca="1"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>Information Technology</v>
      </c>
      <c r="E435" s="161">
        <f ca="1"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>80.61</v>
      </c>
      <c r="F435" s="161">
        <f ca="1"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>100</v>
      </c>
      <c r="G435" s="139">
        <f ca="1"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>24.054087582185836</v>
      </c>
      <c r="H435" s="162">
        <f ca="1"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>95415.840869880005</v>
      </c>
      <c r="I435" s="163">
        <f ca="1"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>38</v>
      </c>
      <c r="J435" s="163">
        <f ca="1"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>0</v>
      </c>
      <c r="K435" s="163">
        <f ca="1"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>48</v>
      </c>
      <c r="L435" s="164">
        <f ca="1"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>28.524416135881104</v>
      </c>
      <c r="M435" s="164">
        <f ca="1"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>23.597775175644028</v>
      </c>
      <c r="N435" s="165">
        <f ca="1"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>65.36897941749406</v>
      </c>
      <c r="O435" s="164">
        <f ca="1"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>19.730212025822976</v>
      </c>
      <c r="P435" s="164">
        <f ca="1"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>16.712656816442284</v>
      </c>
      <c r="Q435" s="165">
        <f ca="1"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>73.823622079332353</v>
      </c>
      <c r="R435" s="165">
        <f ca="1"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>1.7367572261506019E-2</v>
      </c>
      <c r="S435" s="166">
        <f ca="1"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>17.608695652173918</v>
      </c>
    </row>
    <row r="436" spans="2:19" ht="14.1" customHeight="1" x14ac:dyDescent="0.2">
      <c r="B436" s="160" t="str">
        <f>IF((IF($X$1=1,'X1'!B395,(IF($X$1=2,'X2'!B395,(IF($X$1=3,'X3'!B395,(IF($X$1=4,'X4'!B395,(IF($X$1=5,'X5'!B395,'X6'!B395))))))))))="","",(IF($X$1=1,'X1'!B395,(IF($X$1=2,'X2'!B395,(IF($X$1=3,'X3'!B395,(IF($X$1=4,'X4'!B395,(IF($X$1=5,'X5'!B395,'X6'!B395)))))))))))</f>
        <v>Q UN Equity</v>
      </c>
      <c r="C436" s="160" t="str">
        <f ca="1"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>IQVIA Holdings Inc</v>
      </c>
      <c r="D436" s="160" t="str">
        <f ca="1"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>Health Care</v>
      </c>
      <c r="E436" s="161" t="str">
        <f ca="1"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>#N/A N/A</v>
      </c>
      <c r="F436" s="161">
        <f ca="1"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>135</v>
      </c>
      <c r="G436" s="139" t="str">
        <f ca="1"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 xml:space="preserve"> </v>
      </c>
      <c r="H436" s="162" t="str">
        <f ca="1"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>#N/A N/A</v>
      </c>
      <c r="I436" s="163">
        <f ca="1"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>16</v>
      </c>
      <c r="J436" s="163">
        <f ca="1"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>0</v>
      </c>
      <c r="K436" s="163">
        <f ca="1"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>22</v>
      </c>
      <c r="L436" s="164" t="str">
        <f ca="1"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>NA</v>
      </c>
      <c r="M436" s="164" t="str">
        <f ca="1"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>NA</v>
      </c>
      <c r="N436" s="165" t="str">
        <f ca="1"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 xml:space="preserve"> </v>
      </c>
      <c r="O436" s="164" t="str">
        <f ca="1"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>NA</v>
      </c>
      <c r="P436" s="164" t="str">
        <f ca="1"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>NA</v>
      </c>
      <c r="Q436" s="165" t="str">
        <f ca="1"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 xml:space="preserve"> </v>
      </c>
      <c r="R436" s="165" t="str">
        <f ca="1"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 xml:space="preserve"> </v>
      </c>
      <c r="S436" s="166">
        <f ca="1"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>16.890756302521016</v>
      </c>
    </row>
    <row r="437" spans="2:19" ht="14.1" customHeight="1" x14ac:dyDescent="0.2">
      <c r="B437" s="160" t="str">
        <f>IF((IF($X$1=1,'X1'!B396,(IF($X$1=2,'X2'!B396,(IF($X$1=3,'X3'!B396,(IF($X$1=4,'X4'!B396,(IF($X$1=5,'X5'!B396,'X6'!B396))))))))))="","",(IF($X$1=1,'X1'!B396,(IF($X$1=2,'X2'!B396,(IF($X$1=3,'X3'!B396,(IF($X$1=4,'X4'!B396,(IF($X$1=5,'X5'!B396,'X6'!B396)))))))))))</f>
        <v>QCOM UW Equity</v>
      </c>
      <c r="C437" s="160" t="str">
        <f ca="1"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>QUALCOMM Inc</v>
      </c>
      <c r="D437" s="160" t="str">
        <f ca="1"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>Information Technology</v>
      </c>
      <c r="E437" s="161">
        <f ca="1"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>66.12</v>
      </c>
      <c r="F437" s="161">
        <f ca="1"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>73</v>
      </c>
      <c r="G437" s="139">
        <f ca="1"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>10.405323653962494</v>
      </c>
      <c r="H437" s="162">
        <f ca="1"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>97137.621898679994</v>
      </c>
      <c r="I437" s="163">
        <f ca="1"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>17</v>
      </c>
      <c r="J437" s="163">
        <f ca="1"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>1</v>
      </c>
      <c r="K437" s="163">
        <f ca="1"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>30</v>
      </c>
      <c r="L437" s="164">
        <f ca="1"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>14.851752021563344</v>
      </c>
      <c r="M437" s="164">
        <f ca="1"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>11.561461794019934</v>
      </c>
      <c r="N437" s="165">
        <f ca="1"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>-13.897656566642658</v>
      </c>
      <c r="O437" s="164">
        <f ca="1"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>11.663860881686706</v>
      </c>
      <c r="P437" s="164">
        <f ca="1"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>8.8740716937108921</v>
      </c>
      <c r="Q437" s="165">
        <f ca="1"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>2.758882835657217</v>
      </c>
      <c r="R437" s="165">
        <f ca="1"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>3.9035087719298245</v>
      </c>
      <c r="S437" s="166">
        <f ca="1"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>-10.10869565217391</v>
      </c>
    </row>
    <row r="438" spans="2:19" ht="14.1" customHeight="1" x14ac:dyDescent="0.2">
      <c r="B438" s="160" t="str">
        <f>IF((IF($X$1=1,'X1'!B397,(IF($X$1=2,'X2'!B397,(IF($X$1=3,'X3'!B397,(IF($X$1=4,'X4'!B397,(IF($X$1=5,'X5'!B397,'X6'!B397))))))))))="","",(IF($X$1=1,'X1'!B397,(IF($X$1=2,'X2'!B397,(IF($X$1=3,'X3'!B397,(IF($X$1=4,'X4'!B397,(IF($X$1=5,'X5'!B397,'X6'!B397)))))))))))</f>
        <v>QRVO UW Equity</v>
      </c>
      <c r="C438" s="160" t="str">
        <f ca="1"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>Qorvo Inc</v>
      </c>
      <c r="D438" s="160" t="str">
        <f ca="1"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>Information Technology</v>
      </c>
      <c r="E438" s="161">
        <f ca="1"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>75.45</v>
      </c>
      <c r="F438" s="161">
        <f ca="1"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>88</v>
      </c>
      <c r="G438" s="139">
        <f ca="1"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>16.633532140490392</v>
      </c>
      <c r="H438" s="162">
        <f ca="1"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>9479.7855514500006</v>
      </c>
      <c r="I438" s="163">
        <f ca="1"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>12</v>
      </c>
      <c r="J438" s="163">
        <f ca="1"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>1</v>
      </c>
      <c r="K438" s="163">
        <f ca="1"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>26</v>
      </c>
      <c r="L438" s="164">
        <f ca="1"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>12.208737864077671</v>
      </c>
      <c r="M438" s="164">
        <f ca="1"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>10.608830146231721</v>
      </c>
      <c r="N438" s="165">
        <f ca="1"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>-29.220408546116015</v>
      </c>
      <c r="O438" s="164">
        <f ca="1"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>8.6279221824686942</v>
      </c>
      <c r="P438" s="164">
        <f ca="1"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>7.6279872144847678</v>
      </c>
      <c r="Q438" s="165">
        <f ca="1"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>-23.987806982891733</v>
      </c>
      <c r="R438" s="165">
        <f ca="1"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>0</v>
      </c>
      <c r="S438" s="166">
        <f ca="1"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>6.7763157894736832</v>
      </c>
    </row>
    <row r="439" spans="2:19" ht="14.1" customHeight="1" x14ac:dyDescent="0.2">
      <c r="B439" s="160" t="str">
        <f>IF((IF($X$1=1,'X1'!B398,(IF($X$1=2,'X2'!B398,(IF($X$1=3,'X3'!B398,(IF($X$1=4,'X4'!B398,(IF($X$1=5,'X5'!B398,'X6'!B398))))))))))="","",(IF($X$1=1,'X1'!B398,(IF($X$1=2,'X2'!B398,(IF($X$1=3,'X3'!B398,(IF($X$1=4,'X4'!B398,(IF($X$1=5,'X5'!B398,'X6'!B398)))))))))))</f>
        <v>RCL UN Equity</v>
      </c>
      <c r="C439" s="160" t="str">
        <f ca="1"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>Royal Caribbean Cruises Ltd</v>
      </c>
      <c r="D439" s="160" t="str">
        <f ca="1"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>Consumer Discretionary</v>
      </c>
      <c r="E439" s="161">
        <f ca="1"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>121.61</v>
      </c>
      <c r="F439" s="161">
        <f ca="1"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>150</v>
      </c>
      <c r="G439" s="139">
        <f ca="1"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>23.345119644766065</v>
      </c>
      <c r="H439" s="162">
        <f ca="1"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>25412.844861859998</v>
      </c>
      <c r="I439" s="163">
        <f ca="1"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>19</v>
      </c>
      <c r="J439" s="163">
        <f ca="1"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>0</v>
      </c>
      <c r="K439" s="163">
        <f ca="1"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>24</v>
      </c>
      <c r="L439" s="164">
        <f ca="1"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>12.012050572896088</v>
      </c>
      <c r="M439" s="164">
        <f ca="1"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>11.086698878658037</v>
      </c>
      <c r="N439" s="165">
        <f ca="1"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>-30.36069399322724</v>
      </c>
      <c r="O439" s="164">
        <f ca="1"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>10.044861171992773</v>
      </c>
      <c r="P439" s="164">
        <f ca="1"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>9.6064006816487382</v>
      </c>
      <c r="Q439" s="165">
        <f ca="1"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>-11.504541871389151</v>
      </c>
      <c r="R439" s="165">
        <f ca="1"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>2.1996546336649945</v>
      </c>
      <c r="S439" s="166">
        <f ca="1"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>13.638968481375358</v>
      </c>
    </row>
    <row r="440" spans="2:19" ht="14.1" customHeight="1" x14ac:dyDescent="0.2">
      <c r="B440" s="160" t="str">
        <f>IF((IF($X$1=1,'X1'!B399,(IF($X$1=2,'X2'!B399,(IF($X$1=3,'X3'!B399,(IF($X$1=4,'X4'!B399,(IF($X$1=5,'X5'!B399,'X6'!B399))))))))))="","",(IF($X$1=1,'X1'!B399,(IF($X$1=2,'X2'!B399,(IF($X$1=3,'X3'!B399,(IF($X$1=4,'X4'!B399,(IF($X$1=5,'X5'!B399,'X6'!B399)))))))))))</f>
        <v>RE UN Equity</v>
      </c>
      <c r="C440" s="160" t="str">
        <f ca="1"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>Everest Re Group Ltd</v>
      </c>
      <c r="D440" s="160" t="str">
        <f ca="1"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>Financials</v>
      </c>
      <c r="E440" s="161">
        <f ca="1"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>215.4</v>
      </c>
      <c r="F440" s="161">
        <f ca="1"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>243</v>
      </c>
      <c r="G440" s="139">
        <f ca="1"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>12.81337047353761</v>
      </c>
      <c r="H440" s="162">
        <f ca="1"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>8800.2622068000001</v>
      </c>
      <c r="I440" s="163">
        <f ca="1"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>3</v>
      </c>
      <c r="J440" s="163">
        <f ca="1"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>0</v>
      </c>
      <c r="K440" s="163">
        <f ca="1"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>12</v>
      </c>
      <c r="L440" s="164">
        <f ca="1"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>9.0261481729802213</v>
      </c>
      <c r="M440" s="164">
        <f ca="1"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>8.4206411258795928</v>
      </c>
      <c r="N440" s="165">
        <f ca="1"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>-47.671324653015169</v>
      </c>
      <c r="O440" s="164" t="str">
        <f ca="1"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>NA</v>
      </c>
      <c r="P440" s="164" t="str">
        <f ca="1"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>NA</v>
      </c>
      <c r="Q440" s="165" t="str">
        <f ca="1"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 xml:space="preserve"> </v>
      </c>
      <c r="R440" s="165">
        <f ca="1"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>2.5380687093779017</v>
      </c>
      <c r="S440" s="166">
        <f ca="1"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>123.14059646987219</v>
      </c>
    </row>
    <row r="441" spans="2:19" ht="14.1" customHeight="1" x14ac:dyDescent="0.2">
      <c r="B441" s="160" t="str">
        <f>IF((IF($X$1=1,'X1'!B400,(IF($X$1=2,'X2'!B400,(IF($X$1=3,'X3'!B400,(IF($X$1=4,'X4'!B400,(IF($X$1=5,'X5'!B400,'X6'!B400))))))))))="","",(IF($X$1=1,'X1'!B400,(IF($X$1=2,'X2'!B400,(IF($X$1=3,'X3'!B400,(IF($X$1=4,'X4'!B400,(IF($X$1=5,'X5'!B400,'X6'!B400)))))))))))</f>
        <v>REG UN Equity</v>
      </c>
      <c r="C441" s="160" t="str">
        <f ca="1"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>Regency Centers Corp</v>
      </c>
      <c r="D441" s="160" t="str">
        <f ca="1"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>Real Estate</v>
      </c>
      <c r="E441" s="161">
        <f ca="1"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>62.98</v>
      </c>
      <c r="F441" s="161">
        <f ca="1"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>71</v>
      </c>
      <c r="G441" s="139">
        <f ca="1"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>12.734201333756756</v>
      </c>
      <c r="H441" s="162">
        <f ca="1"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>10681.502595959999</v>
      </c>
      <c r="I441" s="163">
        <f ca="1"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>13</v>
      </c>
      <c r="J441" s="163">
        <f ca="1"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>0</v>
      </c>
      <c r="K441" s="163">
        <f ca="1"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>18</v>
      </c>
      <c r="L441" s="164">
        <f ca="1"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>32.214833759590789</v>
      </c>
      <c r="M441" s="164">
        <f ca="1"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>36.257915947035116</v>
      </c>
      <c r="N441" s="165">
        <f ca="1"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>86.764004407664743</v>
      </c>
      <c r="O441" s="164">
        <f ca="1"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>18.422005076142135</v>
      </c>
      <c r="P441" s="164">
        <f ca="1"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>17.038192488262911</v>
      </c>
      <c r="Q441" s="165">
        <f ca="1"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>62.298288741542571</v>
      </c>
      <c r="R441" s="165">
        <f ca="1"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>3.6249603048586851</v>
      </c>
      <c r="S441" s="166">
        <f ca="1"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>8.8101892151921994</v>
      </c>
    </row>
    <row r="442" spans="2:19" ht="14.1" customHeight="1" x14ac:dyDescent="0.2">
      <c r="B442" s="160" t="str">
        <f>IF((IF($X$1=1,'X1'!B401,(IF($X$1=2,'X2'!B401,(IF($X$1=3,'X3'!B401,(IF($X$1=4,'X4'!B401,(IF($X$1=5,'X5'!B401,'X6'!B401))))))))))="","",(IF($X$1=1,'X1'!B401,(IF($X$1=2,'X2'!B401,(IF($X$1=3,'X3'!B401,(IF($X$1=4,'X4'!B401,(IF($X$1=5,'X5'!B401,'X6'!B401)))))))))))</f>
        <v>REGN UW Equity</v>
      </c>
      <c r="C442" s="160" t="str">
        <f ca="1"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>Regeneron Pharmaceuticals Inc</v>
      </c>
      <c r="D442" s="160" t="str">
        <f ca="1"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>Health Care</v>
      </c>
      <c r="E442" s="161">
        <f ca="1"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>398.52</v>
      </c>
      <c r="F442" s="161">
        <f ca="1"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>400</v>
      </c>
      <c r="G442" s="139">
        <f ca="1"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>0.37137408411120898</v>
      </c>
      <c r="H442" s="162">
        <f ca="1"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>43062.615804959998</v>
      </c>
      <c r="I442" s="163">
        <f ca="1"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>8</v>
      </c>
      <c r="J442" s="163">
        <f ca="1"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>1</v>
      </c>
      <c r="K442" s="163">
        <f ca="1"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>25</v>
      </c>
      <c r="L442" s="164">
        <f ca="1"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>18.405690005542212</v>
      </c>
      <c r="M442" s="164">
        <f ca="1"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>16.105722599418041</v>
      </c>
      <c r="N442" s="165">
        <f ca="1"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>6.7061340429174443</v>
      </c>
      <c r="O442" s="164">
        <f ca="1"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>12.526293758798687</v>
      </c>
      <c r="P442" s="164">
        <f ca="1"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>11.015212654745531</v>
      </c>
      <c r="Q442" s="165">
        <f ca="1"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>10.356936333698696</v>
      </c>
      <c r="R442" s="165">
        <f ca="1"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>0</v>
      </c>
      <c r="S442" s="166">
        <f ca="1"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>28.721804511278194</v>
      </c>
    </row>
    <row r="443" spans="2:19" ht="14.1" customHeight="1" x14ac:dyDescent="0.2">
      <c r="B443" s="160" t="str">
        <f>IF((IF($X$1=1,'X1'!B402,(IF($X$1=2,'X2'!B402,(IF($X$1=3,'X3'!B402,(IF($X$1=4,'X4'!B402,(IF($X$1=5,'X5'!B402,'X6'!B402))))))))))="","",(IF($X$1=1,'X1'!B402,(IF($X$1=2,'X2'!B402,(IF($X$1=3,'X3'!B402,(IF($X$1=4,'X4'!B402,(IF($X$1=5,'X5'!B402,'X6'!B402)))))))))))</f>
        <v>RF UN Equity</v>
      </c>
      <c r="C443" s="160" t="str">
        <f ca="1"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>Regions Financial Corp</v>
      </c>
      <c r="D443" s="160" t="str">
        <f ca="1"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>Financials</v>
      </c>
      <c r="E443" s="161">
        <f ca="1"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>17.22</v>
      </c>
      <c r="F443" s="161">
        <f ca="1"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>20</v>
      </c>
      <c r="G443" s="139">
        <f ca="1"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>16.144018583042975</v>
      </c>
      <c r="H443" s="162">
        <f ca="1"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>18984.536654579995</v>
      </c>
      <c r="I443" s="163">
        <f ca="1"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>9</v>
      </c>
      <c r="J443" s="163">
        <f ca="1"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>2</v>
      </c>
      <c r="K443" s="163">
        <f ca="1"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>30</v>
      </c>
      <c r="L443" s="164">
        <f ca="1"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>10.912547528517109</v>
      </c>
      <c r="M443" s="164">
        <f ca="1"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>9.9941961694718504</v>
      </c>
      <c r="N443" s="165">
        <f ca="1"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>-36.735011891592976</v>
      </c>
      <c r="O443" s="164" t="str">
        <f ca="1"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>NA</v>
      </c>
      <c r="P443" s="164" t="str">
        <f ca="1"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>NA</v>
      </c>
      <c r="Q443" s="165" t="str">
        <f ca="1"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 xml:space="preserve"> </v>
      </c>
      <c r="R443" s="165">
        <f ca="1"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>3.5307781649245062</v>
      </c>
      <c r="S443" s="166">
        <f ca="1"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>43.137672415832682</v>
      </c>
    </row>
    <row r="444" spans="2:19" ht="14.1" customHeight="1" x14ac:dyDescent="0.2">
      <c r="B444" s="160" t="str">
        <f>IF((IF($X$1=1,'X1'!B403,(IF($X$1=2,'X2'!B403,(IF($X$1=3,'X3'!B403,(IF($X$1=4,'X4'!B403,(IF($X$1=5,'X5'!B403,'X6'!B403))))))))))="","",(IF($X$1=1,'X1'!B403,(IF($X$1=2,'X2'!B403,(IF($X$1=3,'X3'!B403,(IF($X$1=4,'X4'!B403,(IF($X$1=5,'X5'!B403,'X6'!B403)))))))))))</f>
        <v>RHI UN Equity</v>
      </c>
      <c r="C444" s="160" t="str">
        <f ca="1"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>Robert Half International Inc</v>
      </c>
      <c r="D444" s="160" t="str">
        <f ca="1"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>Industrials</v>
      </c>
      <c r="E444" s="161">
        <f ca="1"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>65.52</v>
      </c>
      <c r="F444" s="161">
        <f ca="1"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>67</v>
      </c>
      <c r="G444" s="139">
        <f ca="1"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>2.258852258852273</v>
      </c>
      <c r="H444" s="162">
        <f ca="1"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>8022.6084556799997</v>
      </c>
      <c r="I444" s="163">
        <f ca="1"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>4</v>
      </c>
      <c r="J444" s="163">
        <f ca="1"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>4</v>
      </c>
      <c r="K444" s="163">
        <f ca="1"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>12</v>
      </c>
      <c r="L444" s="164">
        <f ca="1"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>17.156323644933227</v>
      </c>
      <c r="M444" s="164">
        <f ca="1"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>16.189770200148256</v>
      </c>
      <c r="N444" s="165">
        <f ca="1"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>-0.53700947974926194</v>
      </c>
      <c r="O444" s="164">
        <f ca="1"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>11.15378064878041</v>
      </c>
      <c r="P444" s="164">
        <f ca="1"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>10.601967658283254</v>
      </c>
      <c r="Q444" s="165">
        <f ca="1"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>-1.7349357568038237</v>
      </c>
      <c r="R444" s="165">
        <f ca="1"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>1.8528693528693529</v>
      </c>
      <c r="S444" s="166">
        <f ca="1"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>34.411764705882348</v>
      </c>
    </row>
    <row r="445" spans="2:19" ht="14.1" customHeight="1" x14ac:dyDescent="0.2">
      <c r="B445" s="160" t="str">
        <f>IF((IF($X$1=1,'X1'!B404,(IF($X$1=2,'X2'!B404,(IF($X$1=3,'X3'!B404,(IF($X$1=4,'X4'!B404,(IF($X$1=5,'X5'!B404,'X6'!B404))))))))))="","",(IF($X$1=1,'X1'!B404,(IF($X$1=2,'X2'!B404,(IF($X$1=3,'X3'!B404,(IF($X$1=4,'X4'!B404,(IF($X$1=5,'X5'!B404,'X6'!B404)))))))))))</f>
        <v>RHT UN Equity</v>
      </c>
      <c r="C445" s="160" t="str">
        <f ca="1"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>Red Hat Inc</v>
      </c>
      <c r="D445" s="160" t="str">
        <f ca="1"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>Information Technology</v>
      </c>
      <c r="E445" s="161">
        <f ca="1"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>125.6</v>
      </c>
      <c r="F445" s="161">
        <f ca="1"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>161.5</v>
      </c>
      <c r="G445" s="139">
        <f ca="1"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>28.582802547770704</v>
      </c>
      <c r="H445" s="162">
        <f ca="1"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>22102.2939568</v>
      </c>
      <c r="I445" s="163">
        <f ca="1"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>16</v>
      </c>
      <c r="J445" s="163">
        <f ca="1"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>3</v>
      </c>
      <c r="K445" s="163">
        <f ca="1"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>29</v>
      </c>
      <c r="L445" s="164">
        <f ca="1"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>36.185537309132812</v>
      </c>
      <c r="M445" s="164">
        <f ca="1"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>31.4</v>
      </c>
      <c r="N445" s="165">
        <f ca="1"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>109.7839740515378</v>
      </c>
      <c r="O445" s="164">
        <f ca="1"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>22.272446925817516</v>
      </c>
      <c r="P445" s="164">
        <f ca="1"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>19.278550652811134</v>
      </c>
      <c r="Q445" s="165">
        <f ca="1"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>96.220770063103615</v>
      </c>
      <c r="R445" s="165">
        <f ca="1"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>0</v>
      </c>
      <c r="S445" s="166">
        <f ca="1"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>19.726027397260275</v>
      </c>
    </row>
    <row r="446" spans="2:19" ht="14.1" customHeight="1" x14ac:dyDescent="0.2">
      <c r="B446" s="160" t="str">
        <f>IF((IF($X$1=1,'X1'!B405,(IF($X$1=2,'X2'!B405,(IF($X$1=3,'X3'!B405,(IF($X$1=4,'X4'!B405,(IF($X$1=5,'X5'!B405,'X6'!B405))))))))))="","",(IF($X$1=1,'X1'!B405,(IF($X$1=2,'X2'!B405,(IF($X$1=3,'X3'!B405,(IF($X$1=4,'X4'!B405,(IF($X$1=5,'X5'!B405,'X6'!B405)))))))))))</f>
        <v>RJF UN Equity</v>
      </c>
      <c r="C446" s="160" t="str">
        <f ca="1"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>Raymond James Financial Inc</v>
      </c>
      <c r="D446" s="160" t="str">
        <f ca="1"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>Financials</v>
      </c>
      <c r="E446" s="161">
        <f ca="1"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>89.01</v>
      </c>
      <c r="F446" s="161">
        <f ca="1"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>110</v>
      </c>
      <c r="G446" s="139">
        <f ca="1"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>23.581620042691821</v>
      </c>
      <c r="H446" s="162">
        <f ca="1"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>12985.531735590002</v>
      </c>
      <c r="I446" s="163">
        <f ca="1"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>6</v>
      </c>
      <c r="J446" s="163">
        <f ca="1"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>0</v>
      </c>
      <c r="K446" s="163">
        <f ca="1"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>9</v>
      </c>
      <c r="L446" s="164">
        <f ca="1"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>11.410075631329317</v>
      </c>
      <c r="M446" s="164">
        <f ca="1"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>10.388655462184875</v>
      </c>
      <c r="N446" s="165">
        <f ca="1"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>-33.850615793820396</v>
      </c>
      <c r="O446" s="164" t="str">
        <f ca="1"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>NA</v>
      </c>
      <c r="P446" s="164" t="str">
        <f ca="1"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>NA</v>
      </c>
      <c r="Q446" s="165" t="str">
        <f ca="1"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 xml:space="preserve"> </v>
      </c>
      <c r="R446" s="165">
        <f ca="1"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>1.370632513200764</v>
      </c>
      <c r="S446" s="166">
        <f ca="1"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>23.469387755102041</v>
      </c>
    </row>
    <row r="447" spans="2:19" ht="14.1" customHeight="1" x14ac:dyDescent="0.2">
      <c r="B447" s="160" t="str">
        <f>IF((IF($X$1=1,'X1'!B406,(IF($X$1=2,'X2'!B406,(IF($X$1=3,'X3'!B406,(IF($X$1=4,'X4'!B406,(IF($X$1=5,'X5'!B406,'X6'!B406))))))))))="","",(IF($X$1=1,'X1'!B406,(IF($X$1=2,'X2'!B406,(IF($X$1=3,'X3'!B406,(IF($X$1=4,'X4'!B406,(IF($X$1=5,'X5'!B406,'X6'!B406)))))))))))</f>
        <v>RL UN Equity</v>
      </c>
      <c r="C447" s="160" t="str">
        <f ca="1"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>Ralph Lauren Corp</v>
      </c>
      <c r="D447" s="160" t="str">
        <f ca="1"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>Consumer Discretionary</v>
      </c>
      <c r="E447" s="161">
        <f ca="1"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>129.16</v>
      </c>
      <c r="F447" s="161">
        <f ca="1"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>138</v>
      </c>
      <c r="G447" s="139">
        <f ca="1"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>6.844224218024153</v>
      </c>
      <c r="H447" s="162">
        <f ca="1"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>10478.76578256</v>
      </c>
      <c r="I447" s="163">
        <f ca="1"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>5</v>
      </c>
      <c r="J447" s="163">
        <f ca="1"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>4</v>
      </c>
      <c r="K447" s="163">
        <f ca="1"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>21</v>
      </c>
      <c r="L447" s="164">
        <f ca="1"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>19.416716776909201</v>
      </c>
      <c r="M447" s="164">
        <f ca="1"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>17.899113082039911</v>
      </c>
      <c r="N447" s="165">
        <f ca="1"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>12.567514852546369</v>
      </c>
      <c r="O447" s="164">
        <f ca="1"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>9.4354542686021716</v>
      </c>
      <c r="P447" s="164">
        <f ca="1"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>8.9606343391497152</v>
      </c>
      <c r="Q447" s="165">
        <f ca="1"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>-16.873430717026672</v>
      </c>
      <c r="R447" s="165">
        <f ca="1"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>1.8976463301331681</v>
      </c>
      <c r="S447" s="166">
        <f ca="1"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>8.0402010050251214</v>
      </c>
    </row>
    <row r="448" spans="2:19" ht="14.1" customHeight="1" x14ac:dyDescent="0.2">
      <c r="B448" s="160" t="str">
        <f>IF((IF($X$1=1,'X1'!B407,(IF($X$1=2,'X2'!B407,(IF($X$1=3,'X3'!B407,(IF($X$1=4,'X4'!B407,(IF($X$1=5,'X5'!B407,'X6'!B407))))))))))="","",(IF($X$1=1,'X1'!B407,(IF($X$1=2,'X2'!B407,(IF($X$1=3,'X3'!B407,(IF($X$1=4,'X4'!B407,(IF($X$1=5,'X5'!B407,'X6'!B407)))))))))))</f>
        <v>RMD UN Equity</v>
      </c>
      <c r="C448" s="160" t="str">
        <f ca="1"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>ResMed Inc</v>
      </c>
      <c r="D448" s="160" t="str">
        <f ca="1"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>Health Care</v>
      </c>
      <c r="E448" s="161">
        <f ca="1"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>106.01</v>
      </c>
      <c r="F448" s="161">
        <f ca="1"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>107.5</v>
      </c>
      <c r="G448" s="139">
        <f ca="1"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>1.4055277803980637</v>
      </c>
      <c r="H448" s="162">
        <f ca="1"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>15126.75930815</v>
      </c>
      <c r="I448" s="163">
        <f ca="1"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>5</v>
      </c>
      <c r="J448" s="163">
        <f ca="1"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>1</v>
      </c>
      <c r="K448" s="163">
        <f ca="1"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>12</v>
      </c>
      <c r="L448" s="164">
        <f ca="1"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>28.581827985980048</v>
      </c>
      <c r="M448" s="164">
        <f ca="1"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>25.47092743873138</v>
      </c>
      <c r="N448" s="165">
        <f ca="1"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>65.70182195534322</v>
      </c>
      <c r="O448" s="164">
        <f ca="1"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>19.363246819338425</v>
      </c>
      <c r="P448" s="164">
        <f ca="1"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>17.506066932371734</v>
      </c>
      <c r="Q448" s="165">
        <f ca="1"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>70.59065016373664</v>
      </c>
      <c r="R448" s="165">
        <f ca="1"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>1.4376002263937364</v>
      </c>
      <c r="S448" s="166">
        <f ca="1"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>21.363636363636367</v>
      </c>
    </row>
    <row r="449" spans="2:19" ht="14.1" customHeight="1" x14ac:dyDescent="0.2">
      <c r="B449" s="160" t="str">
        <f>IF((IF($X$1=1,'X1'!B408,(IF($X$1=2,'X2'!B408,(IF($X$1=3,'X3'!B408,(IF($X$1=4,'X4'!B408,(IF($X$1=5,'X5'!B408,'X6'!B408))))))))))="","",(IF($X$1=1,'X1'!B408,(IF($X$1=2,'X2'!B408,(IF($X$1=3,'X3'!B408,(IF($X$1=4,'X4'!B408,(IF($X$1=5,'X5'!B408,'X6'!B408)))))))))))</f>
        <v>ROK UN Equity</v>
      </c>
      <c r="C449" s="160" t="str">
        <f ca="1"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>Rockwell Automation Inc</v>
      </c>
      <c r="D449" s="160" t="str">
        <f ca="1"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>Industrials</v>
      </c>
      <c r="E449" s="161">
        <f ca="1"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>172.47</v>
      </c>
      <c r="F449" s="161">
        <f ca="1"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>183.5</v>
      </c>
      <c r="G449" s="139">
        <f ca="1"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>6.3953151272685194</v>
      </c>
      <c r="H449" s="162">
        <f ca="1"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>21242.24219691</v>
      </c>
      <c r="I449" s="163">
        <f ca="1"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>4</v>
      </c>
      <c r="J449" s="163">
        <f ca="1"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>6</v>
      </c>
      <c r="K449" s="163">
        <f ca="1"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>24</v>
      </c>
      <c r="L449" s="164">
        <f ca="1"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>19.089097952407304</v>
      </c>
      <c r="M449" s="164">
        <f ca="1"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>17.541700569568754</v>
      </c>
      <c r="N449" s="165">
        <f ca="1"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>10.668159914385612</v>
      </c>
      <c r="O449" s="164">
        <f ca="1"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>12.823000363639697</v>
      </c>
      <c r="P449" s="164">
        <f ca="1"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>12.111451173079098</v>
      </c>
      <c r="Q449" s="165">
        <f ca="1"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>12.97092835166711</v>
      </c>
      <c r="R449" s="165">
        <f ca="1"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>2.1296457354902301</v>
      </c>
      <c r="S449" s="166">
        <f ca="1"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>19.3491124260355</v>
      </c>
    </row>
    <row r="450" spans="2:19" ht="14.1" customHeight="1" x14ac:dyDescent="0.2">
      <c r="B450" s="160" t="str">
        <f>IF((IF($X$1=1,'X1'!B409,(IF($X$1=2,'X2'!B409,(IF($X$1=3,'X3'!B409,(IF($X$1=4,'X4'!B409,(IF($X$1=5,'X5'!B409,'X6'!B409))))))))))="","",(IF($X$1=1,'X1'!B409,(IF($X$1=2,'X2'!B409,(IF($X$1=3,'X3'!B409,(IF($X$1=4,'X4'!B409,(IF($X$1=5,'X5'!B409,'X6'!B409)))))))))))</f>
        <v>ROP UN Equity</v>
      </c>
      <c r="C450" s="160" t="str">
        <f ca="1"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>Roper Technologies Inc</v>
      </c>
      <c r="D450" s="160" t="str">
        <f ca="1"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>Industrials</v>
      </c>
      <c r="E450" s="161">
        <f ca="1"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>287.20999999999998</v>
      </c>
      <c r="F450" s="161">
        <f ca="1"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>330</v>
      </c>
      <c r="G450" s="139">
        <f ca="1"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>14.898506319417848</v>
      </c>
      <c r="H450" s="162">
        <f ca="1"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>29681.826302589998</v>
      </c>
      <c r="I450" s="163">
        <f ca="1"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>8</v>
      </c>
      <c r="J450" s="163">
        <f ca="1"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>0</v>
      </c>
      <c r="K450" s="163">
        <f ca="1"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>14</v>
      </c>
      <c r="L450" s="164">
        <f ca="1"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>23.640628858342247</v>
      </c>
      <c r="M450" s="164">
        <f ca="1"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>21.554221388367726</v>
      </c>
      <c r="N450" s="165">
        <f ca="1"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>37.055449214755853</v>
      </c>
      <c r="O450" s="164">
        <f ca="1"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>18.307386945407043</v>
      </c>
      <c r="P450" s="164">
        <f ca="1"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>17.080185258721276</v>
      </c>
      <c r="Q450" s="165">
        <f ca="1"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>61.288500371591923</v>
      </c>
      <c r="R450" s="165">
        <f ca="1"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>0.61418474287107006</v>
      </c>
      <c r="S450" s="166">
        <f ca="1"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>24.576271186440682</v>
      </c>
    </row>
    <row r="451" spans="2:19" ht="14.1" customHeight="1" x14ac:dyDescent="0.2">
      <c r="B451" s="160" t="str">
        <f>IF((IF($X$1=1,'X1'!B410,(IF($X$1=2,'X2'!B410,(IF($X$1=3,'X3'!B410,(IF($X$1=4,'X4'!B410,(IF($X$1=5,'X5'!B410,'X6'!B410))))))))))="","",(IF($X$1=1,'X1'!B410,(IF($X$1=2,'X2'!B410,(IF($X$1=3,'X3'!B410,(IF($X$1=4,'X4'!B410,(IF($X$1=5,'X5'!B410,'X6'!B410)))))))))))</f>
        <v>ROST UW Equity</v>
      </c>
      <c r="C451" s="160" t="str">
        <f ca="1"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>Ross Stores Inc</v>
      </c>
      <c r="D451" s="160" t="str">
        <f ca="1"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>Consumer Discretionary</v>
      </c>
      <c r="E451" s="161">
        <f ca="1"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>98.32</v>
      </c>
      <c r="F451" s="161">
        <f ca="1"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>103.5</v>
      </c>
      <c r="G451" s="139">
        <f ca="1"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>5.2685109845402867</v>
      </c>
      <c r="H451" s="162">
        <f ca="1"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>36709.314345839994</v>
      </c>
      <c r="I451" s="163">
        <f ca="1"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>17</v>
      </c>
      <c r="J451" s="163">
        <f ca="1"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>1</v>
      </c>
      <c r="K451" s="163">
        <f ca="1"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>30</v>
      </c>
      <c r="L451" s="164">
        <f ca="1"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>23.829374697043136</v>
      </c>
      <c r="M451" s="164">
        <f ca="1"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>21.566132923886816</v>
      </c>
      <c r="N451" s="165">
        <f ca="1"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>38.149694459481552</v>
      </c>
      <c r="O451" s="164">
        <f ca="1"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>14.958282156178507</v>
      </c>
      <c r="P451" s="164">
        <f ca="1"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>13.863747509192795</v>
      </c>
      <c r="Q451" s="165">
        <f ca="1"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>31.782810091881906</v>
      </c>
      <c r="R451" s="165">
        <f ca="1"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>0.89300244100895043</v>
      </c>
      <c r="S451" s="166">
        <f ca="1"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>24.616230741919097</v>
      </c>
    </row>
    <row r="452" spans="2:19" ht="14.1" customHeight="1" x14ac:dyDescent="0.2">
      <c r="B452" s="160" t="str">
        <f>IF((IF($X$1=1,'X1'!B411,(IF($X$1=2,'X2'!B411,(IF($X$1=3,'X3'!B411,(IF($X$1=4,'X4'!B411,(IF($X$1=5,'X5'!B411,'X6'!B411))))))))))="","",(IF($X$1=1,'X1'!B411,(IF($X$1=2,'X2'!B411,(IF($X$1=3,'X3'!B411,(IF($X$1=4,'X4'!B411,(IF($X$1=5,'X5'!B411,'X6'!B411)))))))))))</f>
        <v>RRC UN Equity</v>
      </c>
      <c r="C452" s="160" t="str">
        <f ca="1"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>Range Resources Corp</v>
      </c>
      <c r="D452" s="160" t="str">
        <f ca="1"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>Energy</v>
      </c>
      <c r="E452" s="161">
        <f ca="1"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>17.54</v>
      </c>
      <c r="F452" s="161">
        <f ca="1"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>21</v>
      </c>
      <c r="G452" s="139">
        <f ca="1"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>19.726339794754843</v>
      </c>
      <c r="H452" s="162">
        <f ca="1"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>4375.4327192999999</v>
      </c>
      <c r="I452" s="163">
        <f ca="1"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>15</v>
      </c>
      <c r="J452" s="163">
        <f ca="1"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>2</v>
      </c>
      <c r="K452" s="163">
        <f ca="1"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>30</v>
      </c>
      <c r="L452" s="164">
        <f ca="1"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>15.33216783216783</v>
      </c>
      <c r="M452" s="164">
        <f ca="1"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>11.608206485771012</v>
      </c>
      <c r="N452" s="165">
        <f ca="1"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>-11.112468189175528</v>
      </c>
      <c r="O452" s="164">
        <f ca="1"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>6.249848891115672</v>
      </c>
      <c r="P452" s="164">
        <f ca="1"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>5.4986269738452291</v>
      </c>
      <c r="Q452" s="165">
        <f ca="1"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>-44.938687416010637</v>
      </c>
      <c r="R452" s="165">
        <f ca="1"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>0.45610034207525657</v>
      </c>
      <c r="S452" s="166">
        <f ca="1"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>280</v>
      </c>
    </row>
    <row r="453" spans="2:19" ht="14.1" customHeight="1" x14ac:dyDescent="0.2">
      <c r="B453" s="160" t="str">
        <f>IF((IF($X$1=1,'X1'!B412,(IF($X$1=2,'X2'!B412,(IF($X$1=3,'X3'!B412,(IF($X$1=4,'X4'!B412,(IF($X$1=5,'X5'!B412,'X6'!B412))))))))))="","",(IF($X$1=1,'X1'!B412,(IF($X$1=2,'X2'!B412,(IF($X$1=3,'X3'!B412,(IF($X$1=4,'X4'!B412,(IF($X$1=5,'X5'!B412,'X6'!B412)))))))))))</f>
        <v>RSG UN Equity</v>
      </c>
      <c r="C453" s="160" t="str">
        <f ca="1"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>Republic Services Inc</v>
      </c>
      <c r="D453" s="160" t="str">
        <f ca="1"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>Industrials</v>
      </c>
      <c r="E453" s="161">
        <f ca="1"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>71.989999999999995</v>
      </c>
      <c r="F453" s="161">
        <f ca="1"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>78</v>
      </c>
      <c r="G453" s="139">
        <f ca="1"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>8.3483817196833066</v>
      </c>
      <c r="H453" s="162">
        <f ca="1"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>23422.536026109996</v>
      </c>
      <c r="I453" s="163">
        <f ca="1"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>6</v>
      </c>
      <c r="J453" s="163">
        <f ca="1"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>0</v>
      </c>
      <c r="K453" s="163">
        <f ca="1"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>12</v>
      </c>
      <c r="L453" s="164">
        <f ca="1"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>21.968263655782724</v>
      </c>
      <c r="M453" s="164">
        <f ca="1"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>19.750342935528121</v>
      </c>
      <c r="N453" s="165">
        <f ca="1"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>27.359989527056406</v>
      </c>
      <c r="O453" s="164">
        <f ca="1"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>10.529599613379709</v>
      </c>
      <c r="P453" s="164">
        <f ca="1"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>10.023363451259863</v>
      </c>
      <c r="Q453" s="165">
        <f ca="1"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>-7.2339850455076622</v>
      </c>
      <c r="R453" s="165">
        <f ca="1"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>2.0780663981108489</v>
      </c>
      <c r="S453" s="166">
        <f ca="1"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>22.089552238805972</v>
      </c>
    </row>
    <row r="454" spans="2:19" ht="14.1" customHeight="1" x14ac:dyDescent="0.2">
      <c r="B454" s="160" t="str">
        <f>IF((IF($X$1=1,'X1'!B413,(IF($X$1=2,'X2'!B413,(IF($X$1=3,'X3'!B413,(IF($X$1=4,'X4'!B413,(IF($X$1=5,'X5'!B413,'X6'!B413))))))))))="","",(IF($X$1=1,'X1'!B413,(IF($X$1=2,'X2'!B413,(IF($X$1=3,'X3'!B413,(IF($X$1=4,'X4'!B413,(IF($X$1=5,'X5'!B413,'X6'!B413)))))))))))</f>
        <v>RTN UN Equity</v>
      </c>
      <c r="C454" s="160" t="str">
        <f ca="1"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>Raytheon Co</v>
      </c>
      <c r="D454" s="160" t="str">
        <f ca="1"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>Industrials</v>
      </c>
      <c r="E454" s="161">
        <f ca="1"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>195.92</v>
      </c>
      <c r="F454" s="161">
        <f ca="1"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>237</v>
      </c>
      <c r="G454" s="139">
        <f ca="1"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>20.967741935483875</v>
      </c>
      <c r="H454" s="162">
        <f ca="1"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>55888.139199999998</v>
      </c>
      <c r="I454" s="163">
        <f ca="1"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>14</v>
      </c>
      <c r="J454" s="163">
        <f ca="1"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>0</v>
      </c>
      <c r="K454" s="163">
        <f ca="1"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>21</v>
      </c>
      <c r="L454" s="164">
        <f ca="1"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>16.924671734623356</v>
      </c>
      <c r="M454" s="164">
        <f ca="1"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>14.463310202273732</v>
      </c>
      <c r="N454" s="165">
        <f ca="1"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>-1.880000684391947</v>
      </c>
      <c r="O454" s="164">
        <f ca="1"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>10.930707295131203</v>
      </c>
      <c r="P454" s="164">
        <f ca="1"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>10.379024134312697</v>
      </c>
      <c r="Q454" s="165">
        <f ca="1"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>-3.7002171369501458</v>
      </c>
      <c r="R454" s="165">
        <f ca="1"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>1.9053695385871787</v>
      </c>
      <c r="S454" s="166">
        <f ca="1"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>1.928934010152286</v>
      </c>
    </row>
    <row r="455" spans="2:19" ht="14.1" customHeight="1" x14ac:dyDescent="0.2">
      <c r="B455" s="160" t="str">
        <f>IF((IF($X$1=1,'X1'!B414,(IF($X$1=2,'X2'!B414,(IF($X$1=3,'X3'!B414,(IF($X$1=4,'X4'!B414,(IF($X$1=5,'X5'!B414,'X6'!B414))))))))))="","",(IF($X$1=1,'X1'!B414,(IF($X$1=2,'X2'!B414,(IF($X$1=3,'X3'!B414,(IF($X$1=4,'X4'!B414,(IF($X$1=5,'X5'!B414,'X6'!B414)))))))))))</f>
        <v>SBAC UW Equity</v>
      </c>
      <c r="C455" s="160" t="str">
        <f ca="1"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>SBA Communications Corp</v>
      </c>
      <c r="D455" s="160" t="str">
        <f ca="1"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>Real Estate</v>
      </c>
      <c r="E455" s="161">
        <f ca="1"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>152.88</v>
      </c>
      <c r="F455" s="161">
        <f ca="1"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>177</v>
      </c>
      <c r="G455" s="139">
        <f ca="1"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>15.777080062794347</v>
      </c>
      <c r="H455" s="162">
        <f ca="1"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>17557.402546320001</v>
      </c>
      <c r="I455" s="163">
        <f ca="1"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>15</v>
      </c>
      <c r="J455" s="163">
        <f ca="1"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>0</v>
      </c>
      <c r="K455" s="163">
        <f ca="1"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>21</v>
      </c>
      <c r="L455" s="164" t="str">
        <f ca="1"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>NA</v>
      </c>
      <c r="M455" s="164" t="str">
        <f ca="1"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>NA</v>
      </c>
      <c r="N455" s="165" t="str">
        <f ca="1"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 xml:space="preserve"> </v>
      </c>
      <c r="O455" s="164">
        <f ca="1"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>19.421621222578914</v>
      </c>
      <c r="P455" s="164">
        <f ca="1"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>17.999950844576528</v>
      </c>
      <c r="Q455" s="165">
        <f ca="1"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>71.104929999893557</v>
      </c>
      <c r="R455" s="165">
        <f ca="1"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>0</v>
      </c>
      <c r="S455" s="166">
        <f ca="1"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>-48.203232462173318</v>
      </c>
    </row>
    <row r="456" spans="2:19" ht="14.1" customHeight="1" x14ac:dyDescent="0.2">
      <c r="B456" s="160" t="str">
        <f>IF((IF($X$1=1,'X1'!B415,(IF($X$1=2,'X2'!B415,(IF($X$1=3,'X3'!B415,(IF($X$1=4,'X4'!B415,(IF($X$1=5,'X5'!B415,'X6'!B415))))))))))="","",(IF($X$1=1,'X1'!B415,(IF($X$1=2,'X2'!B415,(IF($X$1=3,'X3'!B415,(IF($X$1=4,'X4'!B415,(IF($X$1=5,'X5'!B415,'X6'!B415)))))))))))</f>
        <v>SBUX UW Equity</v>
      </c>
      <c r="C456" s="160" t="str">
        <f ca="1"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>Starbucks Corp</v>
      </c>
      <c r="D456" s="160" t="str">
        <f ca="1"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>Consumer Discretionary</v>
      </c>
      <c r="E456" s="161">
        <f ca="1"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>57.81</v>
      </c>
      <c r="F456" s="161">
        <f ca="1"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>58.5</v>
      </c>
      <c r="G456" s="139">
        <f ca="1"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>1.1935651271406389</v>
      </c>
      <c r="H456" s="162">
        <f ca="1"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>77991.471000000005</v>
      </c>
      <c r="I456" s="163">
        <f ca="1"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>18</v>
      </c>
      <c r="J456" s="163">
        <f ca="1"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>0</v>
      </c>
      <c r="K456" s="163">
        <f ca="1"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>35</v>
      </c>
      <c r="L456" s="164">
        <f ca="1"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>21.889435819765239</v>
      </c>
      <c r="M456" s="164">
        <f ca="1"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>19.199601461308536</v>
      </c>
      <c r="N456" s="165">
        <f ca="1"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>26.902988804243954</v>
      </c>
      <c r="O456" s="164">
        <f ca="1"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>14.003309098287204</v>
      </c>
      <c r="P456" s="164">
        <f ca="1"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>12.85622027320708</v>
      </c>
      <c r="Q456" s="165">
        <f ca="1"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>23.369475471170009</v>
      </c>
      <c r="R456" s="165">
        <f ca="1"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>2.5462722712333505</v>
      </c>
      <c r="S456" s="166">
        <f ca="1"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>9.0909090909090793</v>
      </c>
    </row>
    <row r="457" spans="2:19" ht="14.1" customHeight="1" x14ac:dyDescent="0.2">
      <c r="B457" s="160" t="str">
        <f>IF((IF($X$1=1,'X1'!B416,(IF($X$1=2,'X2'!B416,(IF($X$1=3,'X3'!B416,(IF($X$1=4,'X4'!B416,(IF($X$1=5,'X5'!B416,'X6'!B416))))))))))="","",(IF($X$1=1,'X1'!B416,(IF($X$1=2,'X2'!B416,(IF($X$1=3,'X3'!B416,(IF($X$1=4,'X4'!B416,(IF($X$1=5,'X5'!B416,'X6'!B416)))))))))))</f>
        <v>SCG UN Equity</v>
      </c>
      <c r="C457" s="160" t="str">
        <f ca="1"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>SCANA Corp</v>
      </c>
      <c r="D457" s="160" t="str">
        <f ca="1"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>Utilities</v>
      </c>
      <c r="E457" s="161">
        <f ca="1"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>39.78</v>
      </c>
      <c r="F457" s="161">
        <f ca="1"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>39</v>
      </c>
      <c r="G457" s="139">
        <f ca="1"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>-1.9607843137254943</v>
      </c>
      <c r="H457" s="162">
        <f ca="1"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>5673.6390484800004</v>
      </c>
      <c r="I457" s="163">
        <f ca="1"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>3</v>
      </c>
      <c r="J457" s="163">
        <f ca="1"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>1</v>
      </c>
      <c r="K457" s="163">
        <f ca="1"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>10</v>
      </c>
      <c r="L457" s="164">
        <f ca="1"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>16.164160910199108</v>
      </c>
      <c r="M457" s="164">
        <f ca="1"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>14.066478076379068</v>
      </c>
      <c r="N457" s="165">
        <f ca="1"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>-6.2890269120241431</v>
      </c>
      <c r="O457" s="164">
        <f ca="1"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>10.695275517806333</v>
      </c>
      <c r="P457" s="164">
        <f ca="1"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>9.7743137103020921</v>
      </c>
      <c r="Q457" s="165">
        <f ca="1"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>-5.774376514133861</v>
      </c>
      <c r="R457" s="165">
        <f ca="1"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>1.231774761186526</v>
      </c>
      <c r="S457" s="166">
        <f ca="1"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>-37.327586206896548</v>
      </c>
    </row>
    <row r="458" spans="2:19" ht="14.1" customHeight="1" x14ac:dyDescent="0.2">
      <c r="B458" s="160" t="str">
        <f>IF((IF($X$1=1,'X1'!B417,(IF($X$1=2,'X2'!B417,(IF($X$1=3,'X3'!B417,(IF($X$1=4,'X4'!B417,(IF($X$1=5,'X5'!B417,'X6'!B417))))))))))="","",(IF($X$1=1,'X1'!B417,(IF($X$1=2,'X2'!B417,(IF($X$1=3,'X3'!B417,(IF($X$1=4,'X4'!B417,(IF($X$1=5,'X5'!B417,'X6'!B417)))))))))))</f>
        <v>SCHW UN Equity</v>
      </c>
      <c r="C458" s="160" t="str">
        <f ca="1"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>Charles Schwab Corp/The</v>
      </c>
      <c r="D458" s="160" t="str">
        <f ca="1"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>Financials</v>
      </c>
      <c r="E458" s="161">
        <f ca="1"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>48.23</v>
      </c>
      <c r="F458" s="161">
        <f ca="1"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>59</v>
      </c>
      <c r="G458" s="139">
        <f ca="1"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>22.330499688990258</v>
      </c>
      <c r="H458" s="162">
        <f ca="1"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>65161.758024089999</v>
      </c>
      <c r="I458" s="163">
        <f ca="1"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>11</v>
      </c>
      <c r="J458" s="163">
        <f ca="1"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>2</v>
      </c>
      <c r="K458" s="163">
        <f ca="1"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>20</v>
      </c>
      <c r="L458" s="164">
        <f ca="1"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>16.705923103567716</v>
      </c>
      <c r="M458" s="164">
        <f ca="1"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>15.180988353792886</v>
      </c>
      <c r="N458" s="165">
        <f ca="1"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>-3.1481857260882484</v>
      </c>
      <c r="O458" s="164">
        <f ca="1"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>11.015825802000689</v>
      </c>
      <c r="P458" s="164">
        <f ca="1"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>10.353340573836928</v>
      </c>
      <c r="Q458" s="165">
        <f ca="1"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>-2.9503211322506551</v>
      </c>
      <c r="R458" s="165">
        <f ca="1"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>1.1320754716981134</v>
      </c>
      <c r="S458" s="166">
        <f ca="1"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>51.293858699738657</v>
      </c>
    </row>
    <row r="459" spans="2:19" ht="14.1" customHeight="1" x14ac:dyDescent="0.2">
      <c r="B459" s="160" t="str">
        <f>IF((IF($X$1=1,'X1'!B418,(IF($X$1=2,'X2'!B418,(IF($X$1=3,'X3'!B418,(IF($X$1=4,'X4'!B418,(IF($X$1=5,'X5'!B418,'X6'!B418))))))))))="","",(IF($X$1=1,'X1'!B418,(IF($X$1=2,'X2'!B418,(IF($X$1=3,'X3'!B418,(IF($X$1=4,'X4'!B418,(IF($X$1=5,'X5'!B418,'X6'!B418)))))))))))</f>
        <v>SEE UN Equity</v>
      </c>
      <c r="C459" s="160" t="str">
        <f ca="1"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>Sealed Air Corp</v>
      </c>
      <c r="D459" s="160" t="str">
        <f ca="1"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>Materials</v>
      </c>
      <c r="E459" s="161">
        <f ca="1"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>35.4</v>
      </c>
      <c r="F459" s="161">
        <f ca="1"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>50</v>
      </c>
      <c r="G459" s="139">
        <f ca="1"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>41.24293785310735</v>
      </c>
      <c r="H459" s="162">
        <f ca="1"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>5621.9578979999997</v>
      </c>
      <c r="I459" s="163">
        <f ca="1"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>11</v>
      </c>
      <c r="J459" s="163">
        <f ca="1"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>0</v>
      </c>
      <c r="K459" s="163">
        <f ca="1"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>17</v>
      </c>
      <c r="L459" s="164">
        <f ca="1"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>12.491178546224416</v>
      </c>
      <c r="M459" s="164">
        <f ca="1"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>11.135577225542622</v>
      </c>
      <c r="N459" s="165">
        <f ca="1"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>-27.582971792631163</v>
      </c>
      <c r="O459" s="164">
        <f ca="1"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>9.2972757123186103</v>
      </c>
      <c r="P459" s="164">
        <f ca="1"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>8.7933860949709484</v>
      </c>
      <c r="Q459" s="165">
        <f ca="1"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>-18.090786978351471</v>
      </c>
      <c r="R459" s="165">
        <f ca="1"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>2.0423728813559321</v>
      </c>
      <c r="S459" s="166">
        <f ca="1"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>41.739130434782609</v>
      </c>
    </row>
    <row r="460" spans="2:19" ht="14.1" customHeight="1" x14ac:dyDescent="0.2">
      <c r="B460" s="160" t="str">
        <f>IF((IF($X$1=1,'X1'!B419,(IF($X$1=2,'X2'!B419,(IF($X$1=3,'X3'!B419,(IF($X$1=4,'X4'!B419,(IF($X$1=5,'X5'!B419,'X6'!B419))))))))))="","",(IF($X$1=1,'X1'!B419,(IF($X$1=2,'X2'!B419,(IF($X$1=3,'X3'!B419,(IF($X$1=4,'X4'!B419,(IF($X$1=5,'X5'!B419,'X6'!B419)))))))))))</f>
        <v>SHW UN Equity</v>
      </c>
      <c r="C460" s="160" t="str">
        <f ca="1"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>Sherwin-Williams Co/The</v>
      </c>
      <c r="D460" s="160" t="str">
        <f ca="1"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>Materials</v>
      </c>
      <c r="E460" s="161">
        <f ca="1"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>414.93</v>
      </c>
      <c r="F460" s="161">
        <f ca="1"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>465</v>
      </c>
      <c r="G460" s="139">
        <f ca="1"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>12.067095654688732</v>
      </c>
      <c r="H460" s="162">
        <f ca="1"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>38746.587458460002</v>
      </c>
      <c r="I460" s="163">
        <f ca="1"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>16</v>
      </c>
      <c r="J460" s="163">
        <f ca="1"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>0</v>
      </c>
      <c r="K460" s="163">
        <f ca="1"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>28</v>
      </c>
      <c r="L460" s="164">
        <f ca="1"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>18.610899304776854</v>
      </c>
      <c r="M460" s="164">
        <f ca="1"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>16.446549605612589</v>
      </c>
      <c r="N460" s="165">
        <f ca="1"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>7.8958254364153824</v>
      </c>
      <c r="O460" s="164">
        <f ca="1"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>14.351428726346041</v>
      </c>
      <c r="P460" s="164">
        <f ca="1"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>13.177187567276643</v>
      </c>
      <c r="Q460" s="165">
        <f ca="1"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>26.436417407065061</v>
      </c>
      <c r="R460" s="165">
        <f ca="1"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>0.97197117586098858</v>
      </c>
      <c r="S460" s="166">
        <f ca="1"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>21.115789473684213</v>
      </c>
    </row>
    <row r="461" spans="2:19" ht="14.1" customHeight="1" x14ac:dyDescent="0.2">
      <c r="B461" s="160" t="str">
        <f>IF((IF($X$1=1,'X1'!B420,(IF($X$1=2,'X2'!B420,(IF($X$1=3,'X3'!B420,(IF($X$1=4,'X4'!B420,(IF($X$1=5,'X5'!B420,'X6'!B420))))))))))="","",(IF($X$1=1,'X1'!B420,(IF($X$1=2,'X2'!B420,(IF($X$1=3,'X3'!B420,(IF($X$1=4,'X4'!B420,(IF($X$1=5,'X5'!B420,'X6'!B420)))))))))))</f>
        <v>SIG UN Equity</v>
      </c>
      <c r="C461" s="160" t="str">
        <f ca="1"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>Signet Jewelers Ltd</v>
      </c>
      <c r="D461" s="160" t="str">
        <f ca="1"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>Consumer Discretionary</v>
      </c>
      <c r="E461" s="161">
        <f ca="1"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>58.51</v>
      </c>
      <c r="F461" s="161">
        <f ca="1"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>69</v>
      </c>
      <c r="G461" s="139">
        <f ca="1"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>17.928559220646044</v>
      </c>
      <c r="H461" s="162">
        <f ca="1"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>3037.31003556</v>
      </c>
      <c r="I461" s="163">
        <f ca="1"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>1</v>
      </c>
      <c r="J461" s="163">
        <f ca="1"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>1</v>
      </c>
      <c r="K461" s="163">
        <f ca="1"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>12</v>
      </c>
      <c r="L461" s="164">
        <f ca="1"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>13.664175618869686</v>
      </c>
      <c r="M461" s="164">
        <f ca="1"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>13.597490123169882</v>
      </c>
      <c r="N461" s="165">
        <f ca="1"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>-20.782575674477112</v>
      </c>
      <c r="O461" s="164">
        <f ca="1"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>8.2631140875388667</v>
      </c>
      <c r="P461" s="164">
        <f ca="1"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>7.9166086159486717</v>
      </c>
      <c r="Q461" s="165">
        <f ca="1"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>-27.201774696039937</v>
      </c>
      <c r="R461" s="165">
        <f ca="1"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>2.4747906340796444</v>
      </c>
      <c r="S461" s="166">
        <f ca="1"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>-831.15444376433561</v>
      </c>
    </row>
    <row r="462" spans="2:19" ht="14.1" customHeight="1" x14ac:dyDescent="0.2">
      <c r="B462" s="160" t="str">
        <f>IF((IF($X$1=1,'X1'!B421,(IF($X$1=2,'X2'!B421,(IF($X$1=3,'X3'!B421,(IF($X$1=4,'X4'!B421,(IF($X$1=5,'X5'!B421,'X6'!B421))))))))))="","",(IF($X$1=1,'X1'!B421,(IF($X$1=2,'X2'!B421,(IF($X$1=3,'X3'!B421,(IF($X$1=4,'X4'!B421,(IF($X$1=5,'X5'!B421,'X6'!B421)))))))))))</f>
        <v>SJM UN Equity</v>
      </c>
      <c r="C462" s="160" t="str">
        <f ca="1"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>JM Smucker Co/The</v>
      </c>
      <c r="D462" s="160" t="str">
        <f ca="1"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>Consumer Staples</v>
      </c>
      <c r="E462" s="161">
        <f ca="1"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>105.39</v>
      </c>
      <c r="F462" s="161">
        <f ca="1"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>106.5</v>
      </c>
      <c r="G462" s="139">
        <f ca="1"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>1.0532308568175441</v>
      </c>
      <c r="H462" s="162">
        <f ca="1"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>11986.8014484</v>
      </c>
      <c r="I462" s="163">
        <f ca="1"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>4</v>
      </c>
      <c r="J462" s="163">
        <f ca="1"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>5</v>
      </c>
      <c r="K462" s="163">
        <f ca="1"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>19</v>
      </c>
      <c r="L462" s="164">
        <f ca="1"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>12.588389870998567</v>
      </c>
      <c r="M462" s="164">
        <f ca="1"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>12.429531784408537</v>
      </c>
      <c r="N462" s="165">
        <f ca="1"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>-27.019393646486321</v>
      </c>
      <c r="O462" s="164">
        <f ca="1"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>10.897675007359435</v>
      </c>
      <c r="P462" s="164">
        <f ca="1"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>10.78811073874399</v>
      </c>
      <c r="Q462" s="165">
        <f ca="1"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>-3.991232352526175</v>
      </c>
      <c r="R462" s="165">
        <f ca="1"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>3.1198405920865357</v>
      </c>
      <c r="S462" s="166">
        <f ca="1"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>13.811881188118807</v>
      </c>
    </row>
    <row r="463" spans="2:19" ht="14.1" customHeight="1" x14ac:dyDescent="0.2">
      <c r="B463" s="160" t="str">
        <f>IF((IF($X$1=1,'X1'!B422,(IF($X$1=2,'X2'!B422,(IF($X$1=3,'X3'!B422,(IF($X$1=4,'X4'!B422,(IF($X$1=5,'X5'!B422,'X6'!B422))))))))))="","",(IF($X$1=1,'X1'!B422,(IF($X$1=2,'X2'!B422,(IF($X$1=3,'X3'!B422,(IF($X$1=4,'X4'!B422,(IF($X$1=5,'X5'!B422,'X6'!B422)))))))))))</f>
        <v>SLB UN Equity</v>
      </c>
      <c r="C463" s="160" t="str">
        <f ca="1"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>Schlumberger Ltd</v>
      </c>
      <c r="D463" s="160" t="str">
        <f ca="1"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>Energy</v>
      </c>
      <c r="E463" s="161">
        <f ca="1"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>59.68</v>
      </c>
      <c r="F463" s="161">
        <f ca="1"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>75</v>
      </c>
      <c r="G463" s="139">
        <f ca="1"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>25.670241286863281</v>
      </c>
      <c r="H463" s="162">
        <f ca="1"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>82604.216608479997</v>
      </c>
      <c r="I463" s="163">
        <f ca="1"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>21</v>
      </c>
      <c r="J463" s="163">
        <f ca="1"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>0</v>
      </c>
      <c r="K463" s="163">
        <f ca="1"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>35</v>
      </c>
      <c r="L463" s="164">
        <f ca="1"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>24.691766652875462</v>
      </c>
      <c r="M463" s="164">
        <f ca="1"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>17.429906542056074</v>
      </c>
      <c r="N463" s="165">
        <f ca="1"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>43.149371820605673</v>
      </c>
      <c r="O463" s="164">
        <f ca="1"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>11.93054829361343</v>
      </c>
      <c r="P463" s="164">
        <f ca="1"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>9.707566490449258</v>
      </c>
      <c r="Q463" s="165">
        <f ca="1"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>5.1084050730966668</v>
      </c>
      <c r="R463" s="165">
        <f ca="1"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>3.4383378016085793</v>
      </c>
      <c r="S463" s="166">
        <f ca="1"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>8.333333333333341</v>
      </c>
    </row>
    <row r="464" spans="2:19" ht="14.1" customHeight="1" x14ac:dyDescent="0.2">
      <c r="B464" s="160" t="str">
        <f>IF((IF($X$1=1,'X1'!B423,(IF($X$1=2,'X2'!B423,(IF($X$1=3,'X3'!B423,(IF($X$1=4,'X4'!B423,(IF($X$1=5,'X5'!B423,'X6'!B423))))))))))="","",(IF($X$1=1,'X1'!B423,(IF($X$1=2,'X2'!B423,(IF($X$1=3,'X3'!B423,(IF($X$1=4,'X4'!B423,(IF($X$1=5,'X5'!B423,'X6'!B423)))))))))))</f>
        <v>SLG UN Equity</v>
      </c>
      <c r="C464" s="160" t="str">
        <f ca="1"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>SL Green Realty Corp</v>
      </c>
      <c r="D464" s="160" t="str">
        <f ca="1"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>Real Estate</v>
      </c>
      <c r="E464" s="161">
        <f ca="1"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>92.69</v>
      </c>
      <c r="F464" s="161">
        <f ca="1"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>110</v>
      </c>
      <c r="G464" s="139">
        <f ca="1"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>18.675153738267337</v>
      </c>
      <c r="H464" s="162">
        <f ca="1"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>8159.9767558399999</v>
      </c>
      <c r="I464" s="163">
        <f ca="1"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>11</v>
      </c>
      <c r="J464" s="163">
        <f ca="1"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>0</v>
      </c>
      <c r="K464" s="163">
        <f ca="1"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>21</v>
      </c>
      <c r="L464" s="164" t="str">
        <f ca="1"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>NA</v>
      </c>
      <c r="M464" s="164" t="str">
        <f ca="1"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>NA</v>
      </c>
      <c r="N464" s="165" t="str">
        <f ca="1"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 xml:space="preserve"> </v>
      </c>
      <c r="O464" s="164">
        <f ca="1"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>16.150820457018501</v>
      </c>
      <c r="P464" s="164">
        <f ca="1"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>16.319520615722926</v>
      </c>
      <c r="Q464" s="165">
        <f ca="1"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>42.289099971029501</v>
      </c>
      <c r="R464" s="165">
        <f ca="1"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>3.6487215449347286</v>
      </c>
      <c r="S464" s="166">
        <f ca="1"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>-0.50000000000000044</v>
      </c>
    </row>
    <row r="465" spans="2:19" ht="14.1" customHeight="1" x14ac:dyDescent="0.2">
      <c r="B465" s="160" t="str">
        <f>IF((IF($X$1=1,'X1'!B424,(IF($X$1=2,'X2'!B424,(IF($X$1=3,'X3'!B424,(IF($X$1=4,'X4'!B424,(IF($X$1=5,'X5'!B424,'X6'!B424))))))))))="","",(IF($X$1=1,'X1'!B424,(IF($X$1=2,'X2'!B424,(IF($X$1=3,'X3'!B424,(IF($X$1=4,'X4'!B424,(IF($X$1=5,'X5'!B424,'X6'!B424)))))))))))</f>
        <v>SNA UN Equity</v>
      </c>
      <c r="C465" s="160" t="str">
        <f ca="1"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>Snap-on Inc</v>
      </c>
      <c r="D465" s="160" t="str">
        <f ca="1"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>Industrials</v>
      </c>
      <c r="E465" s="161">
        <f ca="1"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>171.59</v>
      </c>
      <c r="F465" s="161">
        <f ca="1"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>187.5</v>
      </c>
      <c r="G465" s="139">
        <f ca="1"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>9.2721021038522089</v>
      </c>
      <c r="H465" s="162">
        <f ca="1"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>9678.0502377899993</v>
      </c>
      <c r="I465" s="163">
        <f ca="1"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>6</v>
      </c>
      <c r="J465" s="163">
        <f ca="1"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>1</v>
      </c>
      <c r="K465" s="163">
        <f ca="1"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>10</v>
      </c>
      <c r="L465" s="164">
        <f ca="1"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>13.432754031626741</v>
      </c>
      <c r="M465" s="164">
        <f ca="1"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>12.452104499274309</v>
      </c>
      <c r="N465" s="165">
        <f ca="1"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>-22.12423159182304</v>
      </c>
      <c r="O465" s="164">
        <f ca="1"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>9.3957681287194177</v>
      </c>
      <c r="P465" s="164">
        <f ca="1"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>8.8809583333333322</v>
      </c>
      <c r="Q465" s="165">
        <f ca="1"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>-17.223066522852715</v>
      </c>
      <c r="R465" s="165">
        <f ca="1"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>2.3078267964333588</v>
      </c>
      <c r="S465" s="166">
        <f ca="1"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>16.6938775510204</v>
      </c>
    </row>
    <row r="466" spans="2:19" ht="14.1" customHeight="1" x14ac:dyDescent="0.2">
      <c r="B466" s="160" t="str">
        <f>IF((IF($X$1=1,'X1'!B425,(IF($X$1=2,'X2'!B425,(IF($X$1=3,'X3'!B425,(IF($X$1=4,'X4'!B425,(IF($X$1=5,'X5'!B425,'X6'!B425))))))))))="","",(IF($X$1=1,'X1'!B425,(IF($X$1=2,'X2'!B425,(IF($X$1=3,'X3'!B425,(IF($X$1=4,'X4'!B425,(IF($X$1=5,'X5'!B425,'X6'!B425)))))))))))</f>
        <v>SNI UW Equity</v>
      </c>
      <c r="C466" s="160" t="str">
        <f ca="1"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>Scripps Networks Interactive I</v>
      </c>
      <c r="D466" s="160" t="str">
        <f ca="1"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>Communication Services</v>
      </c>
      <c r="E466" s="161" t="str">
        <f ca="1"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>#N/A N/A</v>
      </c>
      <c r="F466" s="161" t="str">
        <f ca="1"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 xml:space="preserve"> </v>
      </c>
      <c r="G466" s="139" t="str">
        <f ca="1"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 xml:space="preserve"> </v>
      </c>
      <c r="H466" s="162" t="str">
        <f ca="1"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>#N/A N/A</v>
      </c>
      <c r="I466" s="163">
        <f ca="1"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>0</v>
      </c>
      <c r="J466" s="163">
        <f ca="1"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>0</v>
      </c>
      <c r="K466" s="163">
        <f ca="1"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>5</v>
      </c>
      <c r="L466" s="164" t="str">
        <f ca="1"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>NA</v>
      </c>
      <c r="M466" s="164" t="str">
        <f ca="1"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>NA</v>
      </c>
      <c r="N466" s="165" t="str">
        <f ca="1"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 xml:space="preserve"> </v>
      </c>
      <c r="O466" s="164" t="str">
        <f ca="1"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>NA</v>
      </c>
      <c r="P466" s="164" t="str">
        <f ca="1"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>NA</v>
      </c>
      <c r="Q466" s="165" t="str">
        <f ca="1"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 xml:space="preserve"> </v>
      </c>
      <c r="R466" s="165" t="str">
        <f ca="1"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 xml:space="preserve"> </v>
      </c>
      <c r="S466" s="166">
        <f ca="1"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>-47.411347517730491</v>
      </c>
    </row>
    <row r="467" spans="2:19" ht="14.1" customHeight="1" x14ac:dyDescent="0.2">
      <c r="B467" s="160" t="str">
        <f>IF((IF($X$1=1,'X1'!B426,(IF($X$1=2,'X2'!B426,(IF($X$1=3,'X3'!B426,(IF($X$1=4,'X4'!B426,(IF($X$1=5,'X5'!B426,'X6'!B426))))))))))="","",(IF($X$1=1,'X1'!B426,(IF($X$1=2,'X2'!B426,(IF($X$1=3,'X3'!B426,(IF($X$1=4,'X4'!B426,(IF($X$1=5,'X5'!B426,'X6'!B426)))))))))))</f>
        <v>SNPS UW Equity</v>
      </c>
      <c r="C467" s="160" t="str">
        <f ca="1"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>Synopsys Inc</v>
      </c>
      <c r="D467" s="160" t="str">
        <f ca="1"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>Information Technology</v>
      </c>
      <c r="E467" s="161">
        <f ca="1"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>89.24</v>
      </c>
      <c r="F467" s="161">
        <f ca="1"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>112</v>
      </c>
      <c r="G467" s="139">
        <f ca="1"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>25.504258180188266</v>
      </c>
      <c r="H467" s="162">
        <f ca="1"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>13260.002668679999</v>
      </c>
      <c r="I467" s="163">
        <f ca="1"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>6</v>
      </c>
      <c r="J467" s="163">
        <f ca="1"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>1</v>
      </c>
      <c r="K467" s="163">
        <f ca="1"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>8</v>
      </c>
      <c r="L467" s="164">
        <f ca="1"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>21.16196348114773</v>
      </c>
      <c r="M467" s="164">
        <f ca="1"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>18.979157805189281</v>
      </c>
      <c r="N467" s="165">
        <f ca="1"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>22.685501665556917</v>
      </c>
      <c r="O467" s="164">
        <f ca="1"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>16.919160875160877</v>
      </c>
      <c r="P467" s="164" t="str">
        <f ca="1"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>NA</v>
      </c>
      <c r="Q467" s="165">
        <f ca="1"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>49.058196739815287</v>
      </c>
      <c r="R467" s="165" t="str">
        <f ca="1"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 xml:space="preserve"> </v>
      </c>
      <c r="S467" s="166">
        <f ca="1"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>12.608695652173926</v>
      </c>
    </row>
    <row r="468" spans="2:19" ht="14.1" customHeight="1" x14ac:dyDescent="0.2">
      <c r="B468" s="160" t="str">
        <f>IF((IF($X$1=1,'X1'!B427,(IF($X$1=2,'X2'!B427,(IF($X$1=3,'X3'!B427,(IF($X$1=4,'X4'!B427,(IF($X$1=5,'X5'!B427,'X6'!B427))))))))))="","",(IF($X$1=1,'X1'!B427,(IF($X$1=2,'X2'!B427,(IF($X$1=3,'X3'!B427,(IF($X$1=4,'X4'!B427,(IF($X$1=5,'X5'!B427,'X6'!B427)))))))))))</f>
        <v>SO UN Equity</v>
      </c>
      <c r="C468" s="160" t="str">
        <f ca="1"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>Southern Co/The</v>
      </c>
      <c r="D468" s="160" t="str">
        <f ca="1"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>Utilities</v>
      </c>
      <c r="E468" s="161">
        <f ca="1"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>44.51</v>
      </c>
      <c r="F468" s="161">
        <f ca="1"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>45.5</v>
      </c>
      <c r="G468" s="139">
        <f ca="1"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>2.2242192765670632</v>
      </c>
      <c r="H468" s="162">
        <f ca="1"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>45139.197054329998</v>
      </c>
      <c r="I468" s="163">
        <f ca="1"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>3</v>
      </c>
      <c r="J468" s="163">
        <f ca="1"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>7</v>
      </c>
      <c r="K468" s="163">
        <f ca="1"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>22</v>
      </c>
      <c r="L468" s="164">
        <f ca="1"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>14.782464297575554</v>
      </c>
      <c r="M468" s="164">
        <f ca="1"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>14.344183048662583</v>
      </c>
      <c r="N468" s="165">
        <f ca="1"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>-14.299348932489497</v>
      </c>
      <c r="O468" s="164">
        <f ca="1"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>10.888131802240073</v>
      </c>
      <c r="P468" s="164">
        <f ca="1"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>10.59058768947941</v>
      </c>
      <c r="Q468" s="165">
        <f ca="1"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>-4.0753082092844455</v>
      </c>
      <c r="R468" s="165">
        <f ca="1"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>5.5448213884520339</v>
      </c>
      <c r="S468" s="166">
        <f ca="1"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>-4.5535714285714421</v>
      </c>
    </row>
    <row r="469" spans="2:19" ht="14.1" customHeight="1" x14ac:dyDescent="0.2">
      <c r="B469" s="160" t="str">
        <f>IF((IF($X$1=1,'X1'!B428,(IF($X$1=2,'X2'!B428,(IF($X$1=3,'X3'!B428,(IF($X$1=4,'X4'!B428,(IF($X$1=5,'X5'!B428,'X6'!B428))))))))))="","",(IF($X$1=1,'X1'!B428,(IF($X$1=2,'X2'!B428,(IF($X$1=3,'X3'!B428,(IF($X$1=4,'X4'!B428,(IF($X$1=5,'X5'!B428,'X6'!B428)))))))))))</f>
        <v>SPG UN Equity</v>
      </c>
      <c r="C469" s="160" t="str">
        <f ca="1"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>Simon Property Group Inc</v>
      </c>
      <c r="D469" s="160" t="str">
        <f ca="1"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>Real Estate</v>
      </c>
      <c r="E469" s="161">
        <f ca="1"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>174.09</v>
      </c>
      <c r="F469" s="161">
        <f ca="1"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>188</v>
      </c>
      <c r="G469" s="139">
        <f ca="1"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>7.9901200528462279</v>
      </c>
      <c r="H469" s="162">
        <f ca="1"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>53831.706433470004</v>
      </c>
      <c r="I469" s="163">
        <f ca="1"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>15</v>
      </c>
      <c r="J469" s="163">
        <f ca="1"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>0</v>
      </c>
      <c r="K469" s="163">
        <f ca="1"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>22</v>
      </c>
      <c r="L469" s="164">
        <f ca="1"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>23.125664187035067</v>
      </c>
      <c r="M469" s="164">
        <f ca="1"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>24.202697066592521</v>
      </c>
      <c r="N469" s="165">
        <f ca="1"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>34.069965419944317</v>
      </c>
      <c r="O469" s="164">
        <f ca="1"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>17.593612961910175</v>
      </c>
      <c r="P469" s="164">
        <f ca="1"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>17.208165702846976</v>
      </c>
      <c r="Q469" s="165">
        <f ca="1"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>55.000135147992978</v>
      </c>
      <c r="R469" s="165">
        <f ca="1"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>4.8199207306565572</v>
      </c>
      <c r="S469" s="166">
        <f ca="1"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>9.2121212121212217</v>
      </c>
    </row>
    <row r="470" spans="2:19" ht="14.1" customHeight="1" x14ac:dyDescent="0.2">
      <c r="B470" s="160" t="str">
        <f>IF((IF($X$1=1,'X1'!B429,(IF($X$1=2,'X2'!B429,(IF($X$1=3,'X3'!B429,(IF($X$1=4,'X4'!B429,(IF($X$1=5,'X5'!B429,'X6'!B429))))))))))="","",(IF($X$1=1,'X1'!B429,(IF($X$1=2,'X2'!B429,(IF($X$1=3,'X3'!B429,(IF($X$1=4,'X4'!B429,(IF($X$1=5,'X5'!B429,'X6'!B429)))))))))))</f>
        <v>SPGI UN Equity</v>
      </c>
      <c r="C470" s="160" t="str">
        <f ca="1"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>S&amp;P Global Inc</v>
      </c>
      <c r="D470" s="160" t="str">
        <f ca="1"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>Financials</v>
      </c>
      <c r="E470" s="161">
        <f ca="1"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>189.89</v>
      </c>
      <c r="F470" s="161">
        <f ca="1"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>222</v>
      </c>
      <c r="G470" s="139">
        <f ca="1"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>16.909789878350633</v>
      </c>
      <c r="H470" s="162">
        <f ca="1"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>47757.334999999999</v>
      </c>
      <c r="I470" s="163">
        <f ca="1"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>9</v>
      </c>
      <c r="J470" s="163">
        <f ca="1"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>0</v>
      </c>
      <c r="K470" s="163">
        <f ca="1"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>16</v>
      </c>
      <c r="L470" s="164">
        <f ca="1"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>20.181740886385374</v>
      </c>
      <c r="M470" s="164">
        <f ca="1"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>18.167814772292385</v>
      </c>
      <c r="N470" s="165">
        <f ca="1"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>17.002706640914369</v>
      </c>
      <c r="O470" s="164">
        <f ca="1"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>14.879717285478137</v>
      </c>
      <c r="P470" s="164">
        <f ca="1"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>13.615530621785881</v>
      </c>
      <c r="Q470" s="165">
        <f ca="1"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>31.09065177267787</v>
      </c>
      <c r="R470" s="165">
        <f ca="1"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>1.1217020380220128</v>
      </c>
      <c r="S470" s="166">
        <f ca="1"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>19.82456140350877</v>
      </c>
    </row>
    <row r="471" spans="2:19" ht="14.1" customHeight="1" x14ac:dyDescent="0.2">
      <c r="B471" s="160" t="str">
        <f>IF((IF($X$1=1,'X1'!B430,(IF($X$1=2,'X2'!B430,(IF($X$1=3,'X3'!B430,(IF($X$1=4,'X4'!B430,(IF($X$1=5,'X5'!B430,'X6'!B430))))))))))="","",(IF($X$1=1,'X1'!B430,(IF($X$1=2,'X2'!B430,(IF($X$1=3,'X3'!B430,(IF($X$1=4,'X4'!B430,(IF($X$1=5,'X5'!B430,'X6'!B430)))))))))))</f>
        <v>SRCL UW Equity</v>
      </c>
      <c r="C471" s="160" t="str">
        <f ca="1"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>Stericycle Inc</v>
      </c>
      <c r="D471" s="160" t="str">
        <f ca="1"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>Industrials</v>
      </c>
      <c r="E471" s="161">
        <f ca="1"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>53.75</v>
      </c>
      <c r="F471" s="161">
        <f ca="1"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>73.5</v>
      </c>
      <c r="G471" s="139">
        <f ca="1"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>36.744186046511615</v>
      </c>
      <c r="H471" s="162">
        <f ca="1"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>4616.468175</v>
      </c>
      <c r="I471" s="163">
        <f ca="1"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>6</v>
      </c>
      <c r="J471" s="163">
        <f ca="1"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>1</v>
      </c>
      <c r="K471" s="163">
        <f ca="1"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>13</v>
      </c>
      <c r="L471" s="164">
        <f ca="1"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>11.715344376634699</v>
      </c>
      <c r="M471" s="164">
        <f ca="1"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>10.193438270434289</v>
      </c>
      <c r="N471" s="165">
        <f ca="1"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>-32.080834403073247</v>
      </c>
      <c r="O471" s="164">
        <f ca="1"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>9.7116084262701357</v>
      </c>
      <c r="P471" s="164">
        <f ca="1"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>8.9288157220165196</v>
      </c>
      <c r="Q471" s="165">
        <f ca="1"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>-14.440506231710081</v>
      </c>
      <c r="R471" s="165" t="str">
        <f ca="1"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 xml:space="preserve"> </v>
      </c>
      <c r="S471" s="166">
        <f ca="1"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>-7.9090909090909056</v>
      </c>
    </row>
    <row r="472" spans="2:19" ht="14.1" customHeight="1" x14ac:dyDescent="0.2">
      <c r="B472" s="160" t="str">
        <f>IF((IF($X$1=1,'X1'!B431,(IF($X$1=2,'X2'!B431,(IF($X$1=3,'X3'!B431,(IF($X$1=4,'X4'!B431,(IF($X$1=5,'X5'!B431,'X6'!B431))))))))))="","",(IF($X$1=1,'X1'!B431,(IF($X$1=2,'X2'!B431,(IF($X$1=3,'X3'!B431,(IF($X$1=4,'X4'!B431,(IF($X$1=5,'X5'!B431,'X6'!B431)))))))))))</f>
        <v>SRE UN Equity</v>
      </c>
      <c r="C472" s="160" t="str">
        <f ca="1"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>Sempra Energy</v>
      </c>
      <c r="D472" s="160" t="str">
        <f ca="1"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>Utilities</v>
      </c>
      <c r="E472" s="161">
        <f ca="1"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>115.76</v>
      </c>
      <c r="F472" s="161">
        <f ca="1"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>126</v>
      </c>
      <c r="G472" s="139">
        <f ca="1"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>8.845888044229433</v>
      </c>
      <c r="H472" s="162">
        <f ca="1"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>31655.549824719998</v>
      </c>
      <c r="I472" s="163">
        <f ca="1"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>9</v>
      </c>
      <c r="J472" s="163">
        <f ca="1"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>0</v>
      </c>
      <c r="K472" s="163">
        <f ca="1"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>14</v>
      </c>
      <c r="L472" s="164">
        <f ca="1"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>19.187800430963037</v>
      </c>
      <c r="M472" s="164">
        <f ca="1"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>16.080011112654535</v>
      </c>
      <c r="N472" s="165">
        <f ca="1"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>11.240382955410698</v>
      </c>
      <c r="O472" s="164">
        <f ca="1"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>13.596055728805167</v>
      </c>
      <c r="P472" s="164">
        <f ca="1"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>12.46451512316807</v>
      </c>
      <c r="Q472" s="165">
        <f ca="1"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>19.781563912250654</v>
      </c>
      <c r="R472" s="165">
        <f ca="1"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>3.3655839668279195</v>
      </c>
      <c r="S472" s="166">
        <f ca="1"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>10.48076923076923</v>
      </c>
    </row>
    <row r="473" spans="2:19" ht="14.1" customHeight="1" x14ac:dyDescent="0.2">
      <c r="B473" s="160" t="str">
        <f>IF((IF($X$1=1,'X1'!B432,(IF($X$1=2,'X2'!B432,(IF($X$1=3,'X3'!B432,(IF($X$1=4,'X4'!B432,(IF($X$1=5,'X5'!B432,'X6'!B432))))))))))="","",(IF($X$1=1,'X1'!B432,(IF($X$1=2,'X2'!B432,(IF($X$1=3,'X3'!B432,(IF($X$1=4,'X4'!B432,(IF($X$1=5,'X5'!B432,'X6'!B432)))))))))))</f>
        <v>STI UN Equity</v>
      </c>
      <c r="C473" s="160" t="str">
        <f ca="1"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>SunTrust Banks Inc</v>
      </c>
      <c r="D473" s="160" t="str">
        <f ca="1"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>Financials</v>
      </c>
      <c r="E473" s="161">
        <f ca="1"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>61.77</v>
      </c>
      <c r="F473" s="161">
        <f ca="1"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>75.5</v>
      </c>
      <c r="G473" s="139">
        <f ca="1"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>22.22761858507365</v>
      </c>
      <c r="H473" s="162">
        <f ca="1"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>28459.37518065</v>
      </c>
      <c r="I473" s="163">
        <f ca="1"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>17</v>
      </c>
      <c r="J473" s="163">
        <f ca="1"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>1</v>
      </c>
      <c r="K473" s="163">
        <f ca="1"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>32</v>
      </c>
      <c r="L473" s="164">
        <f ca="1"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>10.548155737704919</v>
      </c>
      <c r="M473" s="164">
        <f ca="1"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>9.8141086749285034</v>
      </c>
      <c r="N473" s="165">
        <f ca="1"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>-38.847556396191074</v>
      </c>
      <c r="O473" s="164" t="str">
        <f ca="1"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>NA</v>
      </c>
      <c r="P473" s="164" t="str">
        <f ca="1"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>NA</v>
      </c>
      <c r="Q473" s="165" t="str">
        <f ca="1"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 xml:space="preserve"> </v>
      </c>
      <c r="R473" s="165">
        <f ca="1"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>3.4563704063461231</v>
      </c>
      <c r="S473" s="166">
        <f ca="1"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>31.226415094339615</v>
      </c>
    </row>
    <row r="474" spans="2:19" ht="14.1" customHeight="1" x14ac:dyDescent="0.2">
      <c r="B474" s="160" t="str">
        <f>IF((IF($X$1=1,'X1'!B433,(IF($X$1=2,'X2'!B433,(IF($X$1=3,'X3'!B433,(IF($X$1=4,'X4'!B433,(IF($X$1=5,'X5'!B433,'X6'!B433))))))))))="","",(IF($X$1=1,'X1'!B433,(IF($X$1=2,'X2'!B433,(IF($X$1=3,'X3'!B433,(IF($X$1=4,'X4'!B433,(IF($X$1=5,'X5'!B433,'X6'!B433)))))))))))</f>
        <v>STT UN Equity</v>
      </c>
      <c r="C474" s="160" t="str">
        <f ca="1"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>State Street Corp</v>
      </c>
      <c r="D474" s="160" t="str">
        <f ca="1"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>Financials</v>
      </c>
      <c r="E474" s="161">
        <f ca="1"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>82.27</v>
      </c>
      <c r="F474" s="161">
        <f ca="1"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>100</v>
      </c>
      <c r="G474" s="139">
        <f ca="1"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>21.55099064057373</v>
      </c>
      <c r="H474" s="162">
        <f ca="1"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>31214.507014750001</v>
      </c>
      <c r="I474" s="163">
        <f ca="1"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>12</v>
      </c>
      <c r="J474" s="163">
        <f ca="1"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>0</v>
      </c>
      <c r="K474" s="163">
        <f ca="1"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>23</v>
      </c>
      <c r="L474" s="164">
        <f ca="1"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>10.171859545004944</v>
      </c>
      <c r="M474" s="164">
        <f ca="1"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>9.1370501999111511</v>
      </c>
      <c r="N474" s="165">
        <f ca="1"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>-41.029116118537388</v>
      </c>
      <c r="O474" s="164" t="str">
        <f ca="1"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>NA</v>
      </c>
      <c r="P474" s="164" t="str">
        <f ca="1"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>NA</v>
      </c>
      <c r="Q474" s="165" t="str">
        <f ca="1"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 xml:space="preserve"> </v>
      </c>
      <c r="R474" s="165">
        <f ca="1"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>2.4383128722499094</v>
      </c>
      <c r="S474" s="166">
        <f ca="1"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>10.175438596491237</v>
      </c>
    </row>
    <row r="475" spans="2:19" ht="14.1" customHeight="1" x14ac:dyDescent="0.2">
      <c r="B475" s="160" t="str">
        <f>IF((IF($X$1=1,'X1'!B434,(IF($X$1=2,'X2'!B434,(IF($X$1=3,'X3'!B434,(IF($X$1=4,'X4'!B434,(IF($X$1=5,'X5'!B434,'X6'!B434))))))))))="","",(IF($X$1=1,'X1'!B434,(IF($X$1=2,'X2'!B434,(IF($X$1=3,'X3'!B434,(IF($X$1=4,'X4'!B434,(IF($X$1=5,'X5'!B434,'X6'!B434)))))))))))</f>
        <v>STX UW Equity</v>
      </c>
      <c r="C475" s="160" t="str">
        <f ca="1"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>Seagate Technology PLC</v>
      </c>
      <c r="D475" s="160" t="str">
        <f ca="1"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>Information Technology</v>
      </c>
      <c r="E475" s="161">
        <f ca="1"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>44.11</v>
      </c>
      <c r="F475" s="161">
        <f ca="1"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>56</v>
      </c>
      <c r="G475" s="139">
        <f ca="1"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>26.955338925413731</v>
      </c>
      <c r="H475" s="162">
        <f ca="1"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>12699.750681199999</v>
      </c>
      <c r="I475" s="163">
        <f ca="1"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>5</v>
      </c>
      <c r="J475" s="163">
        <f ca="1"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>5</v>
      </c>
      <c r="K475" s="163">
        <f ca="1"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>27</v>
      </c>
      <c r="L475" s="164">
        <f ca="1"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>7.1363856981071025</v>
      </c>
      <c r="M475" s="164">
        <f ca="1"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>7.2513562386980102</v>
      </c>
      <c r="N475" s="165">
        <f ca="1"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>-58.627134942787897</v>
      </c>
      <c r="O475" s="164">
        <f ca="1"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>6.2970855920423761</v>
      </c>
      <c r="P475" s="164">
        <f ca="1"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>6.3418393164662925</v>
      </c>
      <c r="Q475" s="165">
        <f ca="1"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>-44.522530993595531</v>
      </c>
      <c r="R475" s="165">
        <f ca="1"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>5.7537973248696446</v>
      </c>
      <c r="S475" s="166">
        <f ca="1"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>62.291666666666679</v>
      </c>
    </row>
    <row r="476" spans="2:19" ht="14.1" customHeight="1" x14ac:dyDescent="0.2">
      <c r="B476" s="160" t="str">
        <f>IF((IF($X$1=1,'X1'!B435,(IF($X$1=2,'X2'!B435,(IF($X$1=3,'X3'!B435,(IF($X$1=4,'X4'!B435,(IF($X$1=5,'X5'!B435,'X6'!B435))))))))))="","",(IF($X$1=1,'X1'!B435,(IF($X$1=2,'X2'!B435,(IF($X$1=3,'X3'!B435,(IF($X$1=4,'X4'!B435,(IF($X$1=5,'X5'!B435,'X6'!B435)))))))))))</f>
        <v>STZ UN Equity</v>
      </c>
      <c r="C476" s="160" t="str">
        <f ca="1"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>Constellation Brands Inc</v>
      </c>
      <c r="D476" s="160" t="str">
        <f ca="1"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>Consumer Staples</v>
      </c>
      <c r="E476" s="161">
        <f ca="1"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>226.96</v>
      </c>
      <c r="F476" s="161">
        <f ca="1"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>253.5</v>
      </c>
      <c r="G476" s="139">
        <f ca="1"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>11.693690518152966</v>
      </c>
      <c r="H476" s="162">
        <f ca="1"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>43013.404696450001</v>
      </c>
      <c r="I476" s="163">
        <f ca="1"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>18</v>
      </c>
      <c r="J476" s="163">
        <f ca="1"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>2</v>
      </c>
      <c r="K476" s="163">
        <f ca="1"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>25</v>
      </c>
      <c r="L476" s="164">
        <f ca="1"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>23.966209081309398</v>
      </c>
      <c r="M476" s="164">
        <f ca="1"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>22.058509087374869</v>
      </c>
      <c r="N476" s="165">
        <f ca="1"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>38.942985455081235</v>
      </c>
      <c r="O476" s="164">
        <f ca="1"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>17.437790573332236</v>
      </c>
      <c r="P476" s="164">
        <f ca="1"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>15.881871441414445</v>
      </c>
      <c r="Q476" s="165">
        <f ca="1"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>53.627336318045238</v>
      </c>
      <c r="R476" s="165">
        <f ca="1"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>1.3041945717307013</v>
      </c>
      <c r="S476" s="166">
        <f ca="1"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>4.3500000000000094</v>
      </c>
    </row>
    <row r="477" spans="2:19" ht="14.1" customHeight="1" x14ac:dyDescent="0.2">
      <c r="B477" s="160" t="str">
        <f>IF((IF($X$1=1,'X1'!B436,(IF($X$1=2,'X2'!B436,(IF($X$1=3,'X3'!B436,(IF($X$1=4,'X4'!B436,(IF($X$1=5,'X5'!B436,'X6'!B436))))))))))="","",(IF($X$1=1,'X1'!B436,(IF($X$1=2,'X2'!B436,(IF($X$1=3,'X3'!B436,(IF($X$1=4,'X4'!B436,(IF($X$1=5,'X5'!B436,'X6'!B436)))))))))))</f>
        <v>SWK UN Equity</v>
      </c>
      <c r="C477" s="160" t="str">
        <f ca="1"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>Stanley Black &amp; Decker Inc</v>
      </c>
      <c r="D477" s="160" t="str">
        <f ca="1"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>Industrials</v>
      </c>
      <c r="E477" s="161">
        <f ca="1"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>128.1</v>
      </c>
      <c r="F477" s="161">
        <f ca="1"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>175</v>
      </c>
      <c r="G477" s="139">
        <f ca="1"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>36.612021857923494</v>
      </c>
      <c r="H477" s="162">
        <f ca="1"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>19600.555764299999</v>
      </c>
      <c r="I477" s="163">
        <f ca="1"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>14</v>
      </c>
      <c r="J477" s="163">
        <f ca="1"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>0</v>
      </c>
      <c r="K477" s="163">
        <f ca="1"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>21</v>
      </c>
      <c r="L477" s="164">
        <f ca="1"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>13.752012882447666</v>
      </c>
      <c r="M477" s="164">
        <f ca="1"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>12.409183376925311</v>
      </c>
      <c r="N477" s="165">
        <f ca="1"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>-20.273343213292961</v>
      </c>
      <c r="O477" s="164">
        <f ca="1"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>9.4841247331503507</v>
      </c>
      <c r="P477" s="164">
        <f ca="1"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>9.0020816545553437</v>
      </c>
      <c r="Q477" s="165">
        <f ca="1"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>-16.444642804105325</v>
      </c>
      <c r="R477" s="165">
        <f ca="1"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>2.0827478532396566</v>
      </c>
      <c r="S477" s="166">
        <f ca="1"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>4.4102564102564141</v>
      </c>
    </row>
    <row r="478" spans="2:19" ht="14.1" customHeight="1" x14ac:dyDescent="0.2">
      <c r="B478" s="160" t="str">
        <f>IF((IF($X$1=1,'X1'!B437,(IF($X$1=2,'X2'!B437,(IF($X$1=3,'X3'!B437,(IF($X$1=4,'X4'!B437,(IF($X$1=5,'X5'!B437,'X6'!B437))))))))))="","",(IF($X$1=1,'X1'!B437,(IF($X$1=2,'X2'!B437,(IF($X$1=3,'X3'!B437,(IF($X$1=4,'X4'!B437,(IF($X$1=5,'X5'!B437,'X6'!B437)))))))))))</f>
        <v>SWKS UW Equity</v>
      </c>
      <c r="C478" s="160" t="str">
        <f ca="1"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>Skyworks Solutions Inc</v>
      </c>
      <c r="D478" s="160" t="str">
        <f ca="1"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>Information Technology</v>
      </c>
      <c r="E478" s="161">
        <f ca="1"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>88.7</v>
      </c>
      <c r="F478" s="161">
        <f ca="1"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>118</v>
      </c>
      <c r="G478" s="139">
        <f ca="1"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>33.032694475760984</v>
      </c>
      <c r="H478" s="162">
        <f ca="1"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>15875.663041500002</v>
      </c>
      <c r="I478" s="163">
        <f ca="1"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>21</v>
      </c>
      <c r="J478" s="163">
        <f ca="1"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>1</v>
      </c>
      <c r="K478" s="163">
        <f ca="1"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>28</v>
      </c>
      <c r="L478" s="164">
        <f ca="1"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>11.263492063492064</v>
      </c>
      <c r="M478" s="164">
        <f ca="1"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>10.285250463821892</v>
      </c>
      <c r="N478" s="165">
        <f ca="1"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>-34.700427228948392</v>
      </c>
      <c r="O478" s="164">
        <f ca="1"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>7.7742420765027331</v>
      </c>
      <c r="P478" s="164">
        <f ca="1"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>7.0768688570500515</v>
      </c>
      <c r="Q478" s="165">
        <f ca="1"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>-31.508748365673554</v>
      </c>
      <c r="R478" s="165">
        <f ca="1"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>1.7361894024802704</v>
      </c>
      <c r="S478" s="166">
        <f ca="1"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>5.2747252747252791</v>
      </c>
    </row>
    <row r="479" spans="2:19" ht="14.1" customHeight="1" x14ac:dyDescent="0.2">
      <c r="B479" s="160" t="str">
        <f>IF((IF($X$1=1,'X1'!B438,(IF($X$1=2,'X2'!B438,(IF($X$1=3,'X3'!B438,(IF($X$1=4,'X4'!B438,(IF($X$1=5,'X5'!B438,'X6'!B438))))))))))="","",(IF($X$1=1,'X1'!B438,(IF($X$1=2,'X2'!B438,(IF($X$1=3,'X3'!B438,(IF($X$1=4,'X4'!B438,(IF($X$1=5,'X5'!B438,'X6'!B438)))))))))))</f>
        <v>SYF UN Equity</v>
      </c>
      <c r="C479" s="160" t="str">
        <f ca="1"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>Synchrony Financial</v>
      </c>
      <c r="D479" s="160" t="str">
        <f ca="1"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>Financials</v>
      </c>
      <c r="E479" s="161">
        <f ca="1"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>30.19</v>
      </c>
      <c r="F479" s="161">
        <f ca="1"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>36</v>
      </c>
      <c r="G479" s="139">
        <f ca="1"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>19.244783040741954</v>
      </c>
      <c r="H479" s="162">
        <f ca="1"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>22361.313721279999</v>
      </c>
      <c r="I479" s="163">
        <f ca="1"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>15</v>
      </c>
      <c r="J479" s="163">
        <f ca="1"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>0</v>
      </c>
      <c r="K479" s="163">
        <f ca="1"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>25</v>
      </c>
      <c r="L479" s="164">
        <f ca="1"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>6.9610329721005311</v>
      </c>
      <c r="M479" s="164">
        <f ca="1"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>6.6133625410733838</v>
      </c>
      <c r="N479" s="165">
        <f ca="1"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>-59.643734237919666</v>
      </c>
      <c r="O479" s="164" t="str">
        <f ca="1"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>NA</v>
      </c>
      <c r="P479" s="164" t="str">
        <f ca="1"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>NA</v>
      </c>
      <c r="Q479" s="165" t="str">
        <f ca="1"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 xml:space="preserve"> </v>
      </c>
      <c r="R479" s="165">
        <f ca="1"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>3.0274925472010601</v>
      </c>
      <c r="S479" s="166">
        <f ca="1"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>14.714285714285728</v>
      </c>
    </row>
    <row r="480" spans="2:19" ht="14.1" customHeight="1" x14ac:dyDescent="0.2">
      <c r="B480" s="160" t="str">
        <f>IF((IF($X$1=1,'X1'!B439,(IF($X$1=2,'X2'!B439,(IF($X$1=3,'X3'!B439,(IF($X$1=4,'X4'!B439,(IF($X$1=5,'X5'!B439,'X6'!B439))))))))))="","",(IF($X$1=1,'X1'!B439,(IF($X$1=2,'X2'!B439,(IF($X$1=3,'X3'!B439,(IF($X$1=4,'X4'!B439,(IF($X$1=5,'X5'!B439,'X6'!B439)))))))))))</f>
        <v>SYK UN Equity</v>
      </c>
      <c r="C480" s="160" t="str">
        <f ca="1"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>Stryker Corp</v>
      </c>
      <c r="D480" s="160" t="str">
        <f ca="1"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>Health Care</v>
      </c>
      <c r="E480" s="161">
        <f ca="1"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>175.1</v>
      </c>
      <c r="F480" s="161">
        <f ca="1"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>187</v>
      </c>
      <c r="G480" s="139">
        <f ca="1"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>6.7961165048543659</v>
      </c>
      <c r="H480" s="162">
        <f ca="1"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>65485.735499399998</v>
      </c>
      <c r="I480" s="163">
        <f ca="1"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>18</v>
      </c>
      <c r="J480" s="163">
        <f ca="1"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>0</v>
      </c>
      <c r="K480" s="163">
        <f ca="1"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>29</v>
      </c>
      <c r="L480" s="164">
        <f ca="1"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>22.011313639220614</v>
      </c>
      <c r="M480" s="164">
        <f ca="1"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>20.13106461255461</v>
      </c>
      <c r="N480" s="165">
        <f ca="1"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>27.609569809126011</v>
      </c>
      <c r="O480" s="164">
        <f ca="1"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>17.189848361592514</v>
      </c>
      <c r="P480" s="164">
        <f ca="1"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>15.934013689685452</v>
      </c>
      <c r="Q480" s="165">
        <f ca="1"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>51.442959725713024</v>
      </c>
      <c r="R480" s="165">
        <f ca="1"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>1.1462021701884639</v>
      </c>
      <c r="S480" s="166">
        <f ca="1"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>10.394736842105258</v>
      </c>
    </row>
    <row r="481" spans="2:19" ht="14.1" customHeight="1" x14ac:dyDescent="0.2">
      <c r="B481" s="160" t="str">
        <f>IF((IF($X$1=1,'X1'!B440,(IF($X$1=2,'X2'!B440,(IF($X$1=3,'X3'!B440,(IF($X$1=4,'X4'!B440,(IF($X$1=5,'X5'!B440,'X6'!B440))))))))))="","",(IF($X$1=1,'X1'!B440,(IF($X$1=2,'X2'!B440,(IF($X$1=3,'X3'!B440,(IF($X$1=4,'X4'!B440,(IF($X$1=5,'X5'!B440,'X6'!B440)))))))))))</f>
        <v>SYMC UW Equity</v>
      </c>
      <c r="C481" s="160" t="str">
        <f ca="1"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>Symantec Corp</v>
      </c>
      <c r="D481" s="160" t="str">
        <f ca="1"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>Information Technology</v>
      </c>
      <c r="E481" s="161">
        <f ca="1"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>20.66</v>
      </c>
      <c r="F481" s="161">
        <f ca="1"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>21</v>
      </c>
      <c r="G481" s="139">
        <f ca="1"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>1.6456921587608919</v>
      </c>
      <c r="H481" s="162">
        <f ca="1"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>12840.988467679999</v>
      </c>
      <c r="I481" s="163">
        <f ca="1"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>3</v>
      </c>
      <c r="J481" s="163">
        <f ca="1"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>1</v>
      </c>
      <c r="K481" s="163">
        <f ca="1"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>28</v>
      </c>
      <c r="L481" s="164">
        <f ca="1"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>13.645970937912814</v>
      </c>
      <c r="M481" s="164">
        <f ca="1"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>11.914648212226068</v>
      </c>
      <c r="N481" s="165">
        <f ca="1"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>-20.888116467884355</v>
      </c>
      <c r="O481" s="164">
        <f ca="1"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>7.5299009653565205</v>
      </c>
      <c r="P481" s="164">
        <f ca="1"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>7.0215220565289869</v>
      </c>
      <c r="Q481" s="165">
        <f ca="1"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>-33.661399178890136</v>
      </c>
      <c r="R481" s="165">
        <f ca="1"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>1.4811229428848014</v>
      </c>
      <c r="S481" s="166">
        <f ca="1"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>-18.000000000000004</v>
      </c>
    </row>
    <row r="482" spans="2:19" ht="14.1" customHeight="1" x14ac:dyDescent="0.2">
      <c r="B482" s="160" t="str">
        <f>IF((IF($X$1=1,'X1'!B441,(IF($X$1=2,'X2'!B441,(IF($X$1=3,'X3'!B441,(IF($X$1=4,'X4'!B441,(IF($X$1=5,'X5'!B441,'X6'!B441))))))))))="","",(IF($X$1=1,'X1'!B441,(IF($X$1=2,'X2'!B441,(IF($X$1=3,'X3'!B441,(IF($X$1=4,'X4'!B441,(IF($X$1=5,'X5'!B441,'X6'!B441)))))))))))</f>
        <v>SYY UN Equity</v>
      </c>
      <c r="C482" s="160" t="str">
        <f ca="1"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>Sysco Corp</v>
      </c>
      <c r="D482" s="160" t="str">
        <f ca="1"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>Consumer Staples</v>
      </c>
      <c r="E482" s="161">
        <f ca="1"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>70.14</v>
      </c>
      <c r="F482" s="161">
        <f ca="1"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>74.5</v>
      </c>
      <c r="G482" s="139">
        <f ca="1"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>6.2161391502708829</v>
      </c>
      <c r="H482" s="162">
        <f ca="1"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>36521.146029060001</v>
      </c>
      <c r="I482" s="163">
        <f ca="1"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>7</v>
      </c>
      <c r="J482" s="163">
        <f ca="1"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>2</v>
      </c>
      <c r="K482" s="163">
        <f ca="1"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>17</v>
      </c>
      <c r="L482" s="164">
        <f ca="1"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>20.017123287671232</v>
      </c>
      <c r="M482" s="164">
        <f ca="1"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>18.147477360931436</v>
      </c>
      <c r="N482" s="165">
        <f ca="1"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>16.048343748302084</v>
      </c>
      <c r="O482" s="164">
        <f ca="1"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>12.474960732372899</v>
      </c>
      <c r="P482" s="164">
        <f ca="1"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>11.656454654353356</v>
      </c>
      <c r="Q482" s="165">
        <f ca="1"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>9.9046911893512224</v>
      </c>
      <c r="R482" s="165">
        <f ca="1"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>2.1457085828343314</v>
      </c>
      <c r="S482" s="166">
        <f ca="1"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>24.32432432432433</v>
      </c>
    </row>
    <row r="483" spans="2:19" ht="14.1" customHeight="1" x14ac:dyDescent="0.2">
      <c r="B483" s="160" t="str">
        <f>IF((IF($X$1=1,'X1'!B442,(IF($X$1=2,'X2'!B442,(IF($X$1=3,'X3'!B442,(IF($X$1=4,'X4'!B442,(IF($X$1=5,'X5'!B442,'X6'!B442))))))))))="","",(IF($X$1=1,'X1'!B442,(IF($X$1=2,'X2'!B442,(IF($X$1=3,'X3'!B442,(IF($X$1=4,'X4'!B442,(IF($X$1=5,'X5'!B442,'X6'!B442)))))))))))</f>
        <v>T UN Equity</v>
      </c>
      <c r="C483" s="160" t="str">
        <f ca="1"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>AT&amp;T Inc</v>
      </c>
      <c r="D483" s="160" t="str">
        <f ca="1"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>Communication Services</v>
      </c>
      <c r="E483" s="161">
        <f ca="1"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>32.39</v>
      </c>
      <c r="F483" s="161">
        <f ca="1"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>36</v>
      </c>
      <c r="G483" s="139">
        <f ca="1"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>11.145415251620872</v>
      </c>
      <c r="H483" s="162">
        <f ca="1"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>235216.18</v>
      </c>
      <c r="I483" s="163">
        <f ca="1"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>13</v>
      </c>
      <c r="J483" s="163">
        <f ca="1"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>3</v>
      </c>
      <c r="K483" s="163">
        <f ca="1"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>35</v>
      </c>
      <c r="L483" s="164">
        <f ca="1"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>8.9228650137741052</v>
      </c>
      <c r="M483" s="164">
        <f ca="1"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>8.8376534788540244</v>
      </c>
      <c r="N483" s="165">
        <f ca="1"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>-48.270103977631919</v>
      </c>
      <c r="O483" s="164">
        <f ca="1"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>6.7912104499847077</v>
      </c>
      <c r="P483" s="164">
        <f ca="1"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>6.7278903717774785</v>
      </c>
      <c r="Q483" s="165">
        <f ca="1"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>-40.169279621813125</v>
      </c>
      <c r="R483" s="165">
        <f ca="1"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>6.3044149428836063</v>
      </c>
      <c r="S483" s="166">
        <f ca="1"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>27.567567567567576</v>
      </c>
    </row>
    <row r="484" spans="2:19" ht="14.1" customHeight="1" x14ac:dyDescent="0.2">
      <c r="B484" s="160" t="str">
        <f>IF((IF($X$1=1,'X1'!B443,(IF($X$1=2,'X2'!B443,(IF($X$1=3,'X3'!B443,(IF($X$1=4,'X4'!B443,(IF($X$1=5,'X5'!B443,'X6'!B443))))))))))="","",(IF($X$1=1,'X1'!B443,(IF($X$1=2,'X2'!B443,(IF($X$1=3,'X3'!B443,(IF($X$1=4,'X4'!B443,(IF($X$1=5,'X5'!B443,'X6'!B443)))))))))))</f>
        <v>TAP UN Equity</v>
      </c>
      <c r="C484" s="160" t="str">
        <f ca="1"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>Molson Coors Brewing Co</v>
      </c>
      <c r="D484" s="160" t="str">
        <f ca="1"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>Consumer Staples</v>
      </c>
      <c r="E484" s="161">
        <f ca="1"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>60.23</v>
      </c>
      <c r="F484" s="161">
        <f ca="1"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>76.5</v>
      </c>
      <c r="G484" s="139">
        <f ca="1"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>27.013116387182468</v>
      </c>
      <c r="H484" s="162">
        <f ca="1"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>13076.975125019999</v>
      </c>
      <c r="I484" s="163">
        <f ca="1"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>10</v>
      </c>
      <c r="J484" s="163">
        <f ca="1"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>1</v>
      </c>
      <c r="K484" s="163">
        <f ca="1"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>20</v>
      </c>
      <c r="L484" s="164">
        <f ca="1"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>11.978918058870324</v>
      </c>
      <c r="M484" s="164">
        <f ca="1"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>11.387785970882964</v>
      </c>
      <c r="N484" s="165">
        <f ca="1"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>-30.552778206410636</v>
      </c>
      <c r="O484" s="164">
        <f ca="1"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>9.2538216769842503</v>
      </c>
      <c r="P484" s="164">
        <f ca="1"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>9.110884521085671</v>
      </c>
      <c r="Q484" s="165">
        <f ca="1"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>-18.473618029832107</v>
      </c>
      <c r="R484" s="165">
        <f ca="1"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>3.3554706956666114</v>
      </c>
      <c r="S484" s="166">
        <f ca="1"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>19.402985074626866</v>
      </c>
    </row>
    <row r="485" spans="2:19" ht="14.1" customHeight="1" x14ac:dyDescent="0.2">
      <c r="B485" s="160" t="str">
        <f>IF((IF($X$1=1,'X1'!B444,(IF($X$1=2,'X2'!B444,(IF($X$1=3,'X3'!B444,(IF($X$1=4,'X4'!B444,(IF($X$1=5,'X5'!B444,'X6'!B444))))))))))="","",(IF($X$1=1,'X1'!B444,(IF($X$1=2,'X2'!B444,(IF($X$1=3,'X3'!B444,(IF($X$1=4,'X4'!B444,(IF($X$1=5,'X5'!B444,'X6'!B444)))))))))))</f>
        <v>TDG UN Equity</v>
      </c>
      <c r="C485" s="160" t="str">
        <f ca="1"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>TransDigm Group Inc</v>
      </c>
      <c r="D485" s="160" t="str">
        <f ca="1"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>Industrials</v>
      </c>
      <c r="E485" s="161">
        <f ca="1"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>344.7</v>
      </c>
      <c r="F485" s="161">
        <f ca="1"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>400</v>
      </c>
      <c r="G485" s="139">
        <f ca="1"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>16.04293588627792</v>
      </c>
      <c r="H485" s="162">
        <f ca="1"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>18141.110821800001</v>
      </c>
      <c r="I485" s="163">
        <f ca="1"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>10</v>
      </c>
      <c r="J485" s="163">
        <f ca="1"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>1</v>
      </c>
      <c r="K485" s="163">
        <f ca="1"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>16</v>
      </c>
      <c r="L485" s="164">
        <f ca="1"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>20.452118191527234</v>
      </c>
      <c r="M485" s="164">
        <f ca="1"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>18.007522724898131</v>
      </c>
      <c r="N485" s="165">
        <f ca="1"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>18.570206525783828</v>
      </c>
      <c r="O485" s="164">
        <f ca="1"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>14.387219609556276</v>
      </c>
      <c r="P485" s="164">
        <f ca="1"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>13.459177583025831</v>
      </c>
      <c r="Q485" s="165">
        <f ca="1"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>26.751735911948771</v>
      </c>
      <c r="R485" s="165">
        <f ca="1"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>0</v>
      </c>
      <c r="S485" s="166">
        <f ca="1"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>23.390804597701166</v>
      </c>
    </row>
    <row r="486" spans="2:19" ht="14.1" customHeight="1" x14ac:dyDescent="0.2">
      <c r="B486" s="160" t="str">
        <f>IF((IF($X$1=1,'X1'!B445,(IF($X$1=2,'X2'!B445,(IF($X$1=3,'X3'!B445,(IF($X$1=4,'X4'!B445,(IF($X$1=5,'X5'!B445,'X6'!B445))))))))))="","",(IF($X$1=1,'X1'!B445,(IF($X$1=2,'X2'!B445,(IF($X$1=3,'X3'!B445,(IF($X$1=4,'X4'!B445,(IF($X$1=5,'X5'!B445,'X6'!B445)))))))))))</f>
        <v>TEL UN Equity</v>
      </c>
      <c r="C486" s="160" t="str">
        <f ca="1"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>TE Connectivity Ltd</v>
      </c>
      <c r="D486" s="160" t="str">
        <f ca="1"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>Information Technology</v>
      </c>
      <c r="E486" s="161">
        <f ca="1"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>80.06</v>
      </c>
      <c r="F486" s="161">
        <f ca="1"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>108</v>
      </c>
      <c r="G486" s="139">
        <f ca="1"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>34.898825880589548</v>
      </c>
      <c r="H486" s="162">
        <f ca="1"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>27897.606724400001</v>
      </c>
      <c r="I486" s="163">
        <f ca="1"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>13</v>
      </c>
      <c r="J486" s="163">
        <f ca="1"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>0</v>
      </c>
      <c r="K486" s="163">
        <f ca="1"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>16</v>
      </c>
      <c r="L486" s="164">
        <f ca="1"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>13.358918738528283</v>
      </c>
      <c r="M486" s="164">
        <f ca="1"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>12.075414781297134</v>
      </c>
      <c r="N486" s="165">
        <f ca="1"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>-22.55228827864596</v>
      </c>
      <c r="O486" s="164">
        <f ca="1"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>9.0322305243697212</v>
      </c>
      <c r="P486" s="164">
        <f ca="1"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>8.6694201667358595</v>
      </c>
      <c r="Q486" s="165">
        <f ca="1"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>-20.425841184746986</v>
      </c>
      <c r="R486" s="165">
        <f ca="1"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>2.2020984261803647</v>
      </c>
      <c r="S486" s="166">
        <f ca="1"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>6.1599999999999966</v>
      </c>
    </row>
    <row r="487" spans="2:19" ht="14.1" customHeight="1" x14ac:dyDescent="0.2">
      <c r="B487" s="160" t="str">
        <f>IF((IF($X$1=1,'X1'!B446,(IF($X$1=2,'X2'!B446,(IF($X$1=3,'X3'!B446,(IF($X$1=4,'X4'!B446,(IF($X$1=5,'X5'!B446,'X6'!B446))))))))))="","",(IF($X$1=1,'X1'!B446,(IF($X$1=2,'X2'!B446,(IF($X$1=3,'X3'!B446,(IF($X$1=4,'X4'!B446,(IF($X$1=5,'X5'!B446,'X6'!B446)))))))))))</f>
        <v>TGT UN Equity</v>
      </c>
      <c r="C487" s="160" t="str">
        <f ca="1"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>Target Corp</v>
      </c>
      <c r="D487" s="160" t="str">
        <f ca="1"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>Consumer Discretionary</v>
      </c>
      <c r="E487" s="161">
        <f ca="1"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>85.81</v>
      </c>
      <c r="F487" s="161">
        <f ca="1"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>90</v>
      </c>
      <c r="G487" s="139">
        <f ca="1"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>4.8828807831255094</v>
      </c>
      <c r="H487" s="162">
        <f ca="1"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>45166.178194470005</v>
      </c>
      <c r="I487" s="163">
        <f ca="1"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>8</v>
      </c>
      <c r="J487" s="163">
        <f ca="1"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>3</v>
      </c>
      <c r="K487" s="163">
        <f ca="1"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>28</v>
      </c>
      <c r="L487" s="164">
        <f ca="1"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>15.770997978312812</v>
      </c>
      <c r="M487" s="164">
        <f ca="1"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>15.268683274021353</v>
      </c>
      <c r="N487" s="165">
        <f ca="1"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>-8.5683707724245384</v>
      </c>
      <c r="O487" s="164">
        <f ca="1"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>8.3819858270742529</v>
      </c>
      <c r="P487" s="164">
        <f ca="1"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>8.2673222167111575</v>
      </c>
      <c r="Q487" s="165">
        <f ca="1"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>-26.154511934653069</v>
      </c>
      <c r="R487" s="165">
        <f ca="1"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>3.0101386784757023</v>
      </c>
      <c r="S487" s="166">
        <f ca="1"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>22.307692307692303</v>
      </c>
    </row>
    <row r="488" spans="2:19" ht="14.1" customHeight="1" x14ac:dyDescent="0.2">
      <c r="B488" s="160" t="str">
        <f>IF((IF($X$1=1,'X1'!B447,(IF($X$1=2,'X2'!B447,(IF($X$1=3,'X3'!B447,(IF($X$1=4,'X4'!B447,(IF($X$1=5,'X5'!B447,'X6'!B447))))))))))="","",(IF($X$1=1,'X1'!B447,(IF($X$1=2,'X2'!B447,(IF($X$1=3,'X3'!B447,(IF($X$1=4,'X4'!B447,(IF($X$1=5,'X5'!B447,'X6'!B447)))))))))))</f>
        <v>TIF UN Equity</v>
      </c>
      <c r="C488" s="160" t="str">
        <f ca="1"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>Tiffany &amp; Co</v>
      </c>
      <c r="D488" s="160" t="str">
        <f ca="1"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>Consumer Discretionary</v>
      </c>
      <c r="E488" s="161">
        <f ca="1"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>114.66</v>
      </c>
      <c r="F488" s="161">
        <f ca="1"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>145</v>
      </c>
      <c r="G488" s="139">
        <f ca="1"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>26.460840746555036</v>
      </c>
      <c r="H488" s="162">
        <f ca="1"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>14035.6492731</v>
      </c>
      <c r="I488" s="163">
        <f ca="1"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>16</v>
      </c>
      <c r="J488" s="163">
        <f ca="1"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>2</v>
      </c>
      <c r="K488" s="163">
        <f ca="1"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>30</v>
      </c>
      <c r="L488" s="164">
        <f ca="1"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>23.714581178903824</v>
      </c>
      <c r="M488" s="164">
        <f ca="1"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>20.957777371595686</v>
      </c>
      <c r="N488" s="165">
        <f ca="1"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>37.484184362867779</v>
      </c>
      <c r="O488" s="164">
        <f ca="1"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>13.305995253695057</v>
      </c>
      <c r="P488" s="164">
        <f ca="1"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>12.113549534525431</v>
      </c>
      <c r="Q488" s="165">
        <f ca="1"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>17.226124450185964</v>
      </c>
      <c r="R488" s="165">
        <f ca="1"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>1.8716204430490144</v>
      </c>
      <c r="S488" s="166">
        <f ca="1"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>-3.1936127744510925</v>
      </c>
    </row>
    <row r="489" spans="2:19" ht="14.1" customHeight="1" x14ac:dyDescent="0.2">
      <c r="B489" s="160" t="str">
        <f>IF((IF($X$1=1,'X1'!B448,(IF($X$1=2,'X2'!B448,(IF($X$1=3,'X3'!B448,(IF($X$1=4,'X4'!B448,(IF($X$1=5,'X5'!B448,'X6'!B448))))))))))="","",(IF($X$1=1,'X1'!B448,(IF($X$1=2,'X2'!B448,(IF($X$1=3,'X3'!B448,(IF($X$1=4,'X4'!B448,(IF($X$1=5,'X5'!B448,'X6'!B448)))))))))))</f>
        <v>TJX UN Equity</v>
      </c>
      <c r="C489" s="160" t="str">
        <f ca="1"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>TJX Cos Inc/The</v>
      </c>
      <c r="D489" s="160" t="str">
        <f ca="1"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>Consumer Discretionary</v>
      </c>
      <c r="E489" s="161">
        <f ca="1"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>112.25</v>
      </c>
      <c r="F489" s="161">
        <f ca="1"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>120</v>
      </c>
      <c r="G489" s="139">
        <f ca="1"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>6.9042316258351999</v>
      </c>
      <c r="H489" s="162">
        <f ca="1"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>69456.304685750001</v>
      </c>
      <c r="I489" s="163">
        <f ca="1"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>20</v>
      </c>
      <c r="J489" s="163">
        <f ca="1"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>2</v>
      </c>
      <c r="K489" s="163">
        <f ca="1"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>31</v>
      </c>
      <c r="L489" s="164">
        <f ca="1"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>22.796506904955319</v>
      </c>
      <c r="M489" s="164">
        <f ca="1"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>20.664580265095729</v>
      </c>
      <c r="N489" s="165">
        <f ca="1"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>32.161691345338703</v>
      </c>
      <c r="O489" s="164">
        <f ca="1"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>13.82557352492385</v>
      </c>
      <c r="P489" s="164">
        <f ca="1"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>12.894924718690563</v>
      </c>
      <c r="Q489" s="165">
        <f ca="1"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>21.803620978885284</v>
      </c>
      <c r="R489" s="165">
        <f ca="1"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>1.402227171492205</v>
      </c>
      <c r="S489" s="166">
        <f ca="1"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>20.999999999999996</v>
      </c>
    </row>
    <row r="490" spans="2:19" ht="14.1" customHeight="1" x14ac:dyDescent="0.2">
      <c r="B490" s="160" t="str">
        <f>IF((IF($X$1=1,'X1'!B449,(IF($X$1=2,'X2'!B449,(IF($X$1=3,'X3'!B449,(IF($X$1=4,'X4'!B449,(IF($X$1=5,'X5'!B449,'X6'!B449))))))))))="","",(IF($X$1=1,'X1'!B449,(IF($X$1=2,'X2'!B449,(IF($X$1=3,'X3'!B449,(IF($X$1=4,'X4'!B449,(IF($X$1=5,'X5'!B449,'X6'!B449)))))))))))</f>
        <v>TMK UN Equity</v>
      </c>
      <c r="C490" s="160" t="str">
        <f ca="1"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>Torchmark Corp</v>
      </c>
      <c r="D490" s="160" t="str">
        <f ca="1"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>Financials</v>
      </c>
      <c r="E490" s="161">
        <f ca="1"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>84.74</v>
      </c>
      <c r="F490" s="161">
        <f ca="1"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>85</v>
      </c>
      <c r="G490" s="139">
        <f ca="1"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>0.3068208638187464</v>
      </c>
      <c r="H490" s="162">
        <f ca="1"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>9516.0132908199994</v>
      </c>
      <c r="I490" s="163">
        <f ca="1"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>1</v>
      </c>
      <c r="J490" s="163">
        <f ca="1"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>5</v>
      </c>
      <c r="K490" s="163">
        <f ca="1"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>10</v>
      </c>
      <c r="L490" s="164">
        <f ca="1"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>12.937404580152672</v>
      </c>
      <c r="M490" s="164">
        <f ca="1"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>12.084997147746718</v>
      </c>
      <c r="N490" s="165">
        <f ca="1"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>-24.995997059521436</v>
      </c>
      <c r="O490" s="164" t="str">
        <f ca="1"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>NA</v>
      </c>
      <c r="P490" s="164" t="str">
        <f ca="1"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>NA</v>
      </c>
      <c r="Q490" s="165" t="str">
        <f ca="1"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 xml:space="preserve"> </v>
      </c>
      <c r="R490" s="165">
        <f ca="1"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>0.80009440641963669</v>
      </c>
      <c r="S490" s="166">
        <f ca="1"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>24.390243902439028</v>
      </c>
    </row>
    <row r="491" spans="2:19" ht="14.1" customHeight="1" x14ac:dyDescent="0.2">
      <c r="B491" s="160" t="str">
        <f>IF((IF($X$1=1,'X1'!B450,(IF($X$1=2,'X2'!B450,(IF($X$1=3,'X3'!B450,(IF($X$1=4,'X4'!B450,(IF($X$1=5,'X5'!B450,'X6'!B450))))))))))="","",(IF($X$1=1,'X1'!B450,(IF($X$1=2,'X2'!B450,(IF($X$1=3,'X3'!B450,(IF($X$1=4,'X4'!B450,(IF($X$1=5,'X5'!B450,'X6'!B450)))))))))))</f>
        <v>TMO UN Equity</v>
      </c>
      <c r="C491" s="160" t="str">
        <f ca="1"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>Thermo Fisher Scientific Inc</v>
      </c>
      <c r="D491" s="160" t="str">
        <f ca="1"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>Health Care</v>
      </c>
      <c r="E491" s="161">
        <f ca="1"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>235.15</v>
      </c>
      <c r="F491" s="161">
        <f ca="1"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>260</v>
      </c>
      <c r="G491" s="139">
        <f ca="1"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>10.567722730172235</v>
      </c>
      <c r="H491" s="162">
        <f ca="1"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>94717.538422650003</v>
      </c>
      <c r="I491" s="163">
        <f ca="1"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>15</v>
      </c>
      <c r="J491" s="163">
        <f ca="1"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>1</v>
      </c>
      <c r="K491" s="163">
        <f ca="1"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>18</v>
      </c>
      <c r="L491" s="164">
        <f ca="1"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>19.238321197741961</v>
      </c>
      <c r="M491" s="164">
        <f ca="1"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>17.284086732818817</v>
      </c>
      <c r="N491" s="165">
        <f ca="1"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>11.533274757361035</v>
      </c>
      <c r="O491" s="164">
        <f ca="1"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>16.674928671563947</v>
      </c>
      <c r="P491" s="164">
        <f ca="1"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>15.367220245972096</v>
      </c>
      <c r="Q491" s="165">
        <f ca="1"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>46.906505404614606</v>
      </c>
      <c r="R491" s="165">
        <f ca="1"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>0.29215394429087815</v>
      </c>
      <c r="S491" s="166">
        <f ca="1"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>10.432900432900437</v>
      </c>
    </row>
    <row r="492" spans="2:19" ht="14.1" customHeight="1" x14ac:dyDescent="0.2">
      <c r="B492" s="160" t="str">
        <f>IF((IF($X$1=1,'X1'!B451,(IF($X$1=2,'X2'!B451,(IF($X$1=3,'X3'!B451,(IF($X$1=4,'X4'!B451,(IF($X$1=5,'X5'!B451,'X6'!B451))))))))))="","",(IF($X$1=1,'X1'!B451,(IF($X$1=2,'X2'!B451,(IF($X$1=3,'X3'!B451,(IF($X$1=4,'X4'!B451,(IF($X$1=5,'X5'!B451,'X6'!B451)))))))))))</f>
        <v>TRIP UW Equity</v>
      </c>
      <c r="C492" s="160" t="str">
        <f ca="1"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>TripAdvisor Inc</v>
      </c>
      <c r="D492" s="160" t="str">
        <f ca="1"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>Communication Services</v>
      </c>
      <c r="E492" s="161">
        <f ca="1"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>47.66</v>
      </c>
      <c r="F492" s="161">
        <f ca="1"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>48</v>
      </c>
      <c r="G492" s="139">
        <f ca="1"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>0.7133864876206486</v>
      </c>
      <c r="H492" s="162">
        <f ca="1"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>6555.5034124599997</v>
      </c>
      <c r="I492" s="163">
        <f ca="1"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>4</v>
      </c>
      <c r="J492" s="163">
        <f ca="1"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>5</v>
      </c>
      <c r="K492" s="163">
        <f ca="1"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>27</v>
      </c>
      <c r="L492" s="164">
        <f ca="1"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>29.956002514142046</v>
      </c>
      <c r="M492" s="164">
        <f ca="1"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>24.809994794377925</v>
      </c>
      <c r="N492" s="165">
        <f ca="1"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>73.668535040061258</v>
      </c>
      <c r="O492" s="164">
        <f ca="1"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>14.399260370256002</v>
      </c>
      <c r="P492" s="164">
        <f ca="1"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>12.425538799256433</v>
      </c>
      <c r="Q492" s="165">
        <f ca="1"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>26.85781529085649</v>
      </c>
      <c r="R492" s="165">
        <f ca="1"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>0</v>
      </c>
      <c r="S492" s="166">
        <f ca="1"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>32.777777777777793</v>
      </c>
    </row>
    <row r="493" spans="2:19" ht="14.1" customHeight="1" x14ac:dyDescent="0.2">
      <c r="B493" s="160" t="str">
        <f>IF((IF($X$1=1,'X1'!B452,(IF($X$1=2,'X2'!B452,(IF($X$1=3,'X3'!B452,(IF($X$1=4,'X4'!B452,(IF($X$1=5,'X5'!B452,'X6'!B452))))))))))="","",(IF($X$1=1,'X1'!B452,(IF($X$1=2,'X2'!B452,(IF($X$1=3,'X3'!B452,(IF($X$1=4,'X4'!B452,(IF($X$1=5,'X5'!B452,'X6'!B452)))))))))))</f>
        <v>TROW UW Equity</v>
      </c>
      <c r="C493" s="160" t="str">
        <f ca="1"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>T Rowe Price Group Inc</v>
      </c>
      <c r="D493" s="160" t="str">
        <f ca="1"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>Financials</v>
      </c>
      <c r="E493" s="161">
        <f ca="1"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>101.96</v>
      </c>
      <c r="F493" s="161">
        <f ca="1"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>125</v>
      </c>
      <c r="G493" s="139">
        <f ca="1"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>22.597096900745406</v>
      </c>
      <c r="H493" s="162">
        <f ca="1"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>24795.724077880001</v>
      </c>
      <c r="I493" s="163">
        <f ca="1"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>7</v>
      </c>
      <c r="J493" s="163">
        <f ca="1"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>2</v>
      </c>
      <c r="K493" s="163">
        <f ca="1"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>18</v>
      </c>
      <c r="L493" s="164">
        <f ca="1"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>13.025038323965251</v>
      </c>
      <c r="M493" s="164">
        <f ca="1"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>12.010837554482269</v>
      </c>
      <c r="N493" s="165">
        <f ca="1"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>-24.487944494736734</v>
      </c>
      <c r="O493" s="164">
        <f ca="1"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>8.9529198353294248</v>
      </c>
      <c r="P493" s="164">
        <f ca="1"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>8.5074368588609843</v>
      </c>
      <c r="Q493" s="165">
        <f ca="1"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>-21.124570180692327</v>
      </c>
      <c r="R493" s="165">
        <f ca="1"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>3.0570812083169869</v>
      </c>
      <c r="S493" s="166">
        <f ca="1"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>29.320701841537613</v>
      </c>
    </row>
    <row r="494" spans="2:19" ht="14.1" customHeight="1" x14ac:dyDescent="0.2">
      <c r="B494" s="160" t="str">
        <f>IF((IF($X$1=1,'X1'!B453,(IF($X$1=2,'X2'!B453,(IF($X$1=3,'X3'!B453,(IF($X$1=4,'X4'!B453,(IF($X$1=5,'X5'!B453,'X6'!B453))))))))))="","",(IF($X$1=1,'X1'!B453,(IF($X$1=2,'X2'!B453,(IF($X$1=3,'X3'!B453,(IF($X$1=4,'X4'!B453,(IF($X$1=5,'X5'!B453,'X6'!B453)))))))))))</f>
        <v>TRV UN Equity</v>
      </c>
      <c r="C494" s="160" t="str">
        <f ca="1"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>Travelers Cos Inc/The</v>
      </c>
      <c r="D494" s="160" t="str">
        <f ca="1"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>Financials</v>
      </c>
      <c r="E494" s="161">
        <f ca="1"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>124.75</v>
      </c>
      <c r="F494" s="161">
        <f ca="1"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>141.5</v>
      </c>
      <c r="G494" s="139">
        <f ca="1"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>13.426853707414832</v>
      </c>
      <c r="H494" s="162">
        <f ca="1"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>33393.483067249996</v>
      </c>
      <c r="I494" s="163">
        <f ca="1"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>8</v>
      </c>
      <c r="J494" s="163">
        <f ca="1"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>4</v>
      </c>
      <c r="K494" s="163">
        <f ca="1"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>24</v>
      </c>
      <c r="L494" s="164">
        <f ca="1"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>11.000881834215168</v>
      </c>
      <c r="M494" s="164">
        <f ca="1"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>10.49289258978888</v>
      </c>
      <c r="N494" s="165">
        <f ca="1"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>-36.222897851773396</v>
      </c>
      <c r="O494" s="164" t="str">
        <f ca="1"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>NA</v>
      </c>
      <c r="P494" s="164" t="str">
        <f ca="1"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>NA</v>
      </c>
      <c r="Q494" s="165" t="str">
        <f ca="1"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 xml:space="preserve"> </v>
      </c>
      <c r="R494" s="165">
        <f ca="1"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>2.5963927855711422</v>
      </c>
      <c r="S494" s="166">
        <f ca="1"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>149.12087912087907</v>
      </c>
    </row>
    <row r="495" spans="2:19" ht="14.1" customHeight="1" x14ac:dyDescent="0.2">
      <c r="B495" s="160" t="str">
        <f>IF((IF($X$1=1,'X1'!B454,(IF($X$1=2,'X2'!B454,(IF($X$1=3,'X3'!B454,(IF($X$1=4,'X4'!B454,(IF($X$1=5,'X5'!B454,'X6'!B454))))))))))="","",(IF($X$1=1,'X1'!B454,(IF($X$1=2,'X2'!B454,(IF($X$1=3,'X3'!B454,(IF($X$1=4,'X4'!B454,(IF($X$1=5,'X5'!B454,'X6'!B454)))))))))))</f>
        <v>TSCO UW Equity</v>
      </c>
      <c r="C495" s="160" t="str">
        <f ca="1"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>Tractor Supply Co</v>
      </c>
      <c r="D495" s="160" t="str">
        <f ca="1"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>Consumer Discretionary</v>
      </c>
      <c r="E495" s="161">
        <f ca="1"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>88.88</v>
      </c>
      <c r="F495" s="161">
        <f ca="1"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>87.5</v>
      </c>
      <c r="G495" s="139">
        <f ca="1"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>-1.552655265526548</v>
      </c>
      <c r="H495" s="162">
        <f ca="1"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>10825.99969176</v>
      </c>
      <c r="I495" s="163">
        <f ca="1"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>13</v>
      </c>
      <c r="J495" s="163">
        <f ca="1"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>1</v>
      </c>
      <c r="K495" s="163">
        <f ca="1"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>29</v>
      </c>
      <c r="L495" s="164">
        <f ca="1"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>19.317539665290152</v>
      </c>
      <c r="M495" s="164">
        <f ca="1"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>17.386541471048513</v>
      </c>
      <c r="N495" s="165">
        <f ca="1"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>11.992540148352981</v>
      </c>
      <c r="O495" s="164">
        <f ca="1"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>12.213198926962074</v>
      </c>
      <c r="P495" s="164">
        <f ca="1"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>11.684288944591493</v>
      </c>
      <c r="Q495" s="165">
        <f ca="1"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>7.5985636586899163</v>
      </c>
      <c r="R495" s="165">
        <f ca="1"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>1.5110261026102612</v>
      </c>
      <c r="S495" s="166">
        <f ca="1"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>19.066485678258655</v>
      </c>
    </row>
    <row r="496" spans="2:19" ht="14.1" customHeight="1" x14ac:dyDescent="0.2">
      <c r="B496" s="160" t="str">
        <f>IF((IF($X$1=1,'X1'!B455,(IF($X$1=2,'X2'!B455,(IF($X$1=3,'X3'!B455,(IF($X$1=4,'X4'!B455,(IF($X$1=5,'X5'!B455,'X6'!B455))))))))))="","",(IF($X$1=1,'X1'!B455,(IF($X$1=2,'X2'!B455,(IF($X$1=3,'X3'!B455,(IF($X$1=4,'X4'!B455,(IF($X$1=5,'X5'!B455,'X6'!B455)))))))))))</f>
        <v>TSN UN Equity</v>
      </c>
      <c r="C496" s="160" t="str">
        <f ca="1"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>Tyson Foods Inc</v>
      </c>
      <c r="D496" s="160" t="str">
        <f ca="1"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>Consumer Staples</v>
      </c>
      <c r="E496" s="161">
        <f ca="1"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>62.03</v>
      </c>
      <c r="F496" s="161">
        <f ca="1"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>73</v>
      </c>
      <c r="G496" s="139">
        <f ca="1"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>17.68499113332258</v>
      </c>
      <c r="H496" s="162">
        <f ca="1"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>24677.412268399999</v>
      </c>
      <c r="I496" s="163">
        <f ca="1"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>9</v>
      </c>
      <c r="J496" s="163">
        <f ca="1"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>1</v>
      </c>
      <c r="K496" s="163">
        <f ca="1"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>16</v>
      </c>
      <c r="L496" s="164">
        <f ca="1"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>10.232596502804356</v>
      </c>
      <c r="M496" s="164">
        <f ca="1"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>9.8351038528618986</v>
      </c>
      <c r="N496" s="165">
        <f ca="1"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>-40.676996423032818</v>
      </c>
      <c r="O496" s="164">
        <f ca="1"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>8.4603840477862811</v>
      </c>
      <c r="P496" s="164">
        <f ca="1"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>8.402406474122893</v>
      </c>
      <c r="Q496" s="165">
        <f ca="1"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>-25.46382180568213</v>
      </c>
      <c r="R496" s="165">
        <f ca="1"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>2.1183298403998068</v>
      </c>
      <c r="S496" s="166">
        <f ca="1"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>-6.2237762237762215</v>
      </c>
    </row>
    <row r="497" spans="2:19" ht="14.1" customHeight="1" x14ac:dyDescent="0.2">
      <c r="B497" s="160" t="str">
        <f>IF((IF($X$1=1,'X1'!B456,(IF($X$1=2,'X2'!B456,(IF($X$1=3,'X3'!B456,(IF($X$1=4,'X4'!B456,(IF($X$1=5,'X5'!B456,'X6'!B456))))))))))="","",(IF($X$1=1,'X1'!B456,(IF($X$1=2,'X2'!B456,(IF($X$1=3,'X3'!B456,(IF($X$1=4,'X4'!B456,(IF($X$1=5,'X5'!B456,'X6'!B456)))))))))))</f>
        <v>TSS UN Equity</v>
      </c>
      <c r="C497" s="160" t="str">
        <f ca="1"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>Total System Services Inc</v>
      </c>
      <c r="D497" s="160" t="str">
        <f ca="1"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>Information Technology</v>
      </c>
      <c r="E497" s="161">
        <f ca="1"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>95.57</v>
      </c>
      <c r="F497" s="161">
        <f ca="1"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>105</v>
      </c>
      <c r="G497" s="139">
        <f ca="1"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>9.8671131108088339</v>
      </c>
      <c r="H497" s="162">
        <f ca="1"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>17433.691891659997</v>
      </c>
      <c r="I497" s="163">
        <f ca="1"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>16</v>
      </c>
      <c r="J497" s="163">
        <f ca="1"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>1</v>
      </c>
      <c r="K497" s="163">
        <f ca="1"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>26</v>
      </c>
      <c r="L497" s="164">
        <f ca="1"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>19.660563670026743</v>
      </c>
      <c r="M497" s="164">
        <f ca="1"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>17.522918958562524</v>
      </c>
      <c r="N497" s="165">
        <f ca="1"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>13.981205904341444</v>
      </c>
      <c r="O497" s="164">
        <f ca="1"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>14.341778327422382</v>
      </c>
      <c r="P497" s="164">
        <f ca="1"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>13.183384265403792</v>
      </c>
      <c r="Q497" s="165">
        <f ca="1"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>26.351397170423631</v>
      </c>
      <c r="R497" s="165">
        <f ca="1"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>0.54305744480485507</v>
      </c>
      <c r="S497" s="166">
        <f ca="1"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>23.863636363636374</v>
      </c>
    </row>
    <row r="498" spans="2:19" ht="14.1" customHeight="1" x14ac:dyDescent="0.2">
      <c r="B498" s="160" t="str">
        <f>IF((IF($X$1=1,'X1'!B457,(IF($X$1=2,'X2'!B457,(IF($X$1=3,'X3'!B457,(IF($X$1=4,'X4'!B457,(IF($X$1=5,'X5'!B457,'X6'!B457))))))))))="","",(IF($X$1=1,'X1'!B457,(IF($X$1=2,'X2'!B457,(IF($X$1=3,'X3'!B457,(IF($X$1=4,'X4'!B457,(IF($X$1=5,'X5'!B457,'X6'!B457)))))))))))</f>
        <v>TWX UN Equity</v>
      </c>
      <c r="C498" s="160" t="str">
        <f ca="1"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>Time Warner Inc</v>
      </c>
      <c r="D498" s="160" t="str">
        <f ca="1"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>Communication Services</v>
      </c>
      <c r="E498" s="161" t="str">
        <f ca="1"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>#N/A N/A</v>
      </c>
      <c r="F498" s="161" t="str">
        <f ca="1"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 xml:space="preserve"> </v>
      </c>
      <c r="G498" s="139" t="str">
        <f ca="1"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 xml:space="preserve"> </v>
      </c>
      <c r="H498" s="162" t="str">
        <f ca="1"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>#N/A N/A</v>
      </c>
      <c r="I498" s="163">
        <f ca="1"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>1</v>
      </c>
      <c r="J498" s="163">
        <f ca="1"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>0</v>
      </c>
      <c r="K498" s="163">
        <f ca="1"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>6</v>
      </c>
      <c r="L498" s="164" t="str">
        <f ca="1"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>NA</v>
      </c>
      <c r="M498" s="164" t="str">
        <f ca="1"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>NA</v>
      </c>
      <c r="N498" s="165" t="str">
        <f ca="1"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 xml:space="preserve"> </v>
      </c>
      <c r="O498" s="164" t="str">
        <f ca="1"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>NA</v>
      </c>
      <c r="P498" s="164" t="str">
        <f ca="1"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>NA</v>
      </c>
      <c r="Q498" s="165" t="str">
        <f ca="1"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 xml:space="preserve"> </v>
      </c>
      <c r="R498" s="165" t="str">
        <f ca="1"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 xml:space="preserve"> </v>
      </c>
      <c r="S498" s="166">
        <f ca="1"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>14.962406015037599</v>
      </c>
    </row>
    <row r="499" spans="2:19" ht="14.1" customHeight="1" x14ac:dyDescent="0.2">
      <c r="B499" s="160" t="str">
        <f>IF((IF($X$1=1,'X1'!B458,(IF($X$1=2,'X2'!B458,(IF($X$1=3,'X3'!B458,(IF($X$1=4,'X4'!B458,(IF($X$1=5,'X5'!B458,'X6'!B458))))))))))="","",(IF($X$1=1,'X1'!B458,(IF($X$1=2,'X2'!B458,(IF($X$1=3,'X3'!B458,(IF($X$1=4,'X4'!B458,(IF($X$1=5,'X5'!B458,'X6'!B458)))))))))))</f>
        <v>TXN UW Equity</v>
      </c>
      <c r="C499" s="160" t="str">
        <f ca="1"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>Texas Instruments Inc</v>
      </c>
      <c r="D499" s="160" t="str">
        <f ca="1"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>Information Technology</v>
      </c>
      <c r="E499" s="161">
        <f ca="1"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>102.15</v>
      </c>
      <c r="F499" s="161">
        <f ca="1"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>121.5</v>
      </c>
      <c r="G499" s="139">
        <f ca="1"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>18.942731277533031</v>
      </c>
      <c r="H499" s="162">
        <f ca="1"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>99309.726604800002</v>
      </c>
      <c r="I499" s="163">
        <f ca="1"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>16</v>
      </c>
      <c r="J499" s="163">
        <f ca="1"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>2</v>
      </c>
      <c r="K499" s="163">
        <f ca="1"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>35</v>
      </c>
      <c r="L499" s="164">
        <f ca="1"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>16.521106259097525</v>
      </c>
      <c r="M499" s="164">
        <f ca="1"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>15.149043452469227</v>
      </c>
      <c r="N499" s="165">
        <f ca="1"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>-4.2196528090113539</v>
      </c>
      <c r="O499" s="164">
        <f ca="1"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>12.260126868437307</v>
      </c>
      <c r="P499" s="164">
        <f ca="1"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>11.784384217150729</v>
      </c>
      <c r="Q499" s="165">
        <f ca="1"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>8.0119999032308264</v>
      </c>
      <c r="R499" s="165">
        <f ca="1"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>2.7635829662261382</v>
      </c>
      <c r="S499" s="166">
        <f ca="1"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>27.096774193548395</v>
      </c>
    </row>
    <row r="500" spans="2:19" ht="14.1" customHeight="1" x14ac:dyDescent="0.2">
      <c r="B500" s="160" t="str">
        <f>IF((IF($X$1=1,'X1'!B459,(IF($X$1=2,'X2'!B459,(IF($X$1=3,'X3'!B459,(IF($X$1=4,'X4'!B459,(IF($X$1=5,'X5'!B459,'X6'!B459))))))))))="","",(IF($X$1=1,'X1'!B459,(IF($X$1=2,'X2'!B459,(IF($X$1=3,'X3'!B459,(IF($X$1=4,'X4'!B459,(IF($X$1=5,'X5'!B459,'X6'!B459)))))))))))</f>
        <v>TXT UN Equity</v>
      </c>
      <c r="C500" s="160" t="str">
        <f ca="1"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>Textron Inc</v>
      </c>
      <c r="D500" s="160" t="str">
        <f ca="1"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>Industrials</v>
      </c>
      <c r="E500" s="161">
        <f ca="1"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>66.760000000000005</v>
      </c>
      <c r="F500" s="161">
        <f ca="1"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>76</v>
      </c>
      <c r="G500" s="139">
        <f ca="1"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>13.840623127621331</v>
      </c>
      <c r="H500" s="162">
        <f ca="1"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>16583.907077560001</v>
      </c>
      <c r="I500" s="163">
        <f ca="1"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>10</v>
      </c>
      <c r="J500" s="163">
        <f ca="1"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>0</v>
      </c>
      <c r="K500" s="163">
        <f ca="1"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>14</v>
      </c>
      <c r="L500" s="164">
        <f ca="1"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>17.941413598495028</v>
      </c>
      <c r="M500" s="164">
        <f ca="1"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>15.641986879100283</v>
      </c>
      <c r="N500" s="165">
        <f ca="1"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>4.0145131089332597</v>
      </c>
      <c r="O500" s="164">
        <f ca="1"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>10.894232344378253</v>
      </c>
      <c r="P500" s="164">
        <f ca="1"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>10.175471539829676</v>
      </c>
      <c r="Q500" s="165">
        <f ca="1"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>-4.0215622926304313</v>
      </c>
      <c r="R500" s="165">
        <f ca="1"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>0.13031755542240864</v>
      </c>
      <c r="S500" s="166">
        <f ca="1"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>17.230769230769226</v>
      </c>
    </row>
    <row r="501" spans="2:19" ht="14.1" customHeight="1" x14ac:dyDescent="0.2">
      <c r="B501" s="160" t="str">
        <f>IF((IF($X$1=1,'X1'!B460,(IF($X$1=2,'X2'!B460,(IF($X$1=3,'X3'!B460,(IF($X$1=4,'X4'!B460,(IF($X$1=5,'X5'!B460,'X6'!B460))))))))))="","",(IF($X$1=1,'X1'!B460,(IF($X$1=2,'X2'!B460,(IF($X$1=3,'X3'!B460,(IF($X$1=4,'X4'!B460,(IF($X$1=5,'X5'!B460,'X6'!B460)))))))))))</f>
        <v>UA UN Equity</v>
      </c>
      <c r="C501" s="160" t="str">
        <f ca="1"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>Under Armour Inc</v>
      </c>
      <c r="D501" s="160" t="str">
        <f ca="1"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>Consumer Discretionary</v>
      </c>
      <c r="E501" s="161">
        <f ca="1"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>17.91</v>
      </c>
      <c r="F501" s="161">
        <f ca="1"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>20.5</v>
      </c>
      <c r="G501" s="139">
        <f ca="1"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>14.461194863204918</v>
      </c>
      <c r="H501" s="162">
        <f ca="1"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>8304.2942365799991</v>
      </c>
      <c r="I501" s="163">
        <f ca="1"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>2</v>
      </c>
      <c r="J501" s="163">
        <f ca="1"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>1</v>
      </c>
      <c r="K501" s="163">
        <f ca="1"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>4</v>
      </c>
      <c r="L501" s="164" t="str">
        <f ca="1"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>NA</v>
      </c>
      <c r="M501" s="164" t="str">
        <f ca="1"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>NA</v>
      </c>
      <c r="N501" s="165" t="str">
        <f ca="1"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64">
        <f ca="1"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>21.388170878459686</v>
      </c>
      <c r="P501" s="164">
        <f ca="1"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>19.111365591397849</v>
      </c>
      <c r="Q501" s="165">
        <f ca="1"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>88.430277732430241</v>
      </c>
      <c r="R501" s="165" t="str">
        <f ca="1"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66" t="str">
        <f ca="1"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/>
      </c>
    </row>
    <row r="502" spans="2:19" ht="14.1" customHeight="1" x14ac:dyDescent="0.2">
      <c r="B502" s="160" t="str">
        <f>IF((IF($X$1=1,'X1'!B461,(IF($X$1=2,'X2'!B461,(IF($X$1=3,'X3'!B461,(IF($X$1=4,'X4'!B461,(IF($X$1=5,'X5'!B461,'X6'!B461))))))))))="","",(IF($X$1=1,'X1'!B461,(IF($X$1=2,'X2'!B461,(IF($X$1=3,'X3'!B461,(IF($X$1=4,'X4'!B461,(IF($X$1=5,'X5'!B461,'X6'!B461)))))))))))</f>
        <v>UAA UN Equity</v>
      </c>
      <c r="C502" s="160" t="str">
        <f ca="1"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>Under Armour Inc</v>
      </c>
      <c r="D502" s="160" t="str">
        <f ca="1"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>Consumer Discretionary</v>
      </c>
      <c r="E502" s="161">
        <f ca="1"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>19.559999999999999</v>
      </c>
      <c r="F502" s="161">
        <f ca="1"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>20</v>
      </c>
      <c r="G502" s="139">
        <f ca="1"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>2.249488752556239</v>
      </c>
      <c r="H502" s="162">
        <f ca="1"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>8304.2942365799991</v>
      </c>
      <c r="I502" s="163">
        <f ca="1"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>6</v>
      </c>
      <c r="J502" s="163">
        <f ca="1"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>9</v>
      </c>
      <c r="K502" s="163">
        <f ca="1"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>35</v>
      </c>
      <c r="L502" s="164" t="str">
        <f ca="1"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>NA</v>
      </c>
      <c r="M502" s="164" t="str">
        <f ca="1"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>NA</v>
      </c>
      <c r="N502" s="165" t="str">
        <f ca="1"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64">
        <f ca="1"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>21.096826497134636</v>
      </c>
      <c r="P502" s="164">
        <f ca="1"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>18.591600418410042</v>
      </c>
      <c r="Q502" s="165">
        <f ca="1"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>85.863527027060172</v>
      </c>
      <c r="R502" s="165">
        <f ca="1"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>0</v>
      </c>
      <c r="S502" s="166">
        <f ca="1"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>-43.18181818181818</v>
      </c>
    </row>
    <row r="503" spans="2:19" ht="14.1" customHeight="1" x14ac:dyDescent="0.2">
      <c r="B503" s="160" t="str">
        <f>IF((IF($X$1=1,'X1'!B462,(IF($X$1=2,'X2'!B462,(IF($X$1=3,'X3'!B462,(IF($X$1=4,'X4'!B462,(IF($X$1=5,'X5'!B462,'X6'!B462))))))))))="","",(IF($X$1=1,'X1'!B462,(IF($X$1=2,'X2'!B462,(IF($X$1=3,'X3'!B462,(IF($X$1=4,'X4'!B462,(IF($X$1=5,'X5'!B462,'X6'!B462)))))))))))</f>
        <v>UAL UN Equity</v>
      </c>
      <c r="C503" s="160" t="str">
        <f ca="1"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>United Continental Holdings In</v>
      </c>
      <c r="D503" s="160" t="str">
        <f ca="1"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>Industrials</v>
      </c>
      <c r="E503" s="161">
        <f ca="1"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>83.54</v>
      </c>
      <c r="F503" s="161">
        <f ca="1"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>92</v>
      </c>
      <c r="G503" s="139">
        <f ca="1"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>10.126885324395495</v>
      </c>
      <c r="H503" s="162">
        <f ca="1"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>22773.335820880002</v>
      </c>
      <c r="I503" s="163">
        <f ca="1"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>8</v>
      </c>
      <c r="J503" s="163">
        <f ca="1"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>0</v>
      </c>
      <c r="K503" s="163">
        <f ca="1"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>17</v>
      </c>
      <c r="L503" s="164">
        <f ca="1"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>8.5419222903885501</v>
      </c>
      <c r="M503" s="164">
        <f ca="1"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>7.3197231227547537</v>
      </c>
      <c r="N503" s="165">
        <f ca="1"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>-50.478601746094441</v>
      </c>
      <c r="O503" s="164">
        <f ca="1"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>5.1897154488103343</v>
      </c>
      <c r="P503" s="164">
        <f ca="1"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>4.7238154371303303</v>
      </c>
      <c r="Q503" s="165">
        <f ca="1"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>-54.278487443894939</v>
      </c>
      <c r="R503" s="165">
        <f ca="1"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>0</v>
      </c>
      <c r="S503" s="166">
        <f ca="1"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>15.071428571428577</v>
      </c>
    </row>
    <row r="504" spans="2:19" ht="14.1" customHeight="1" x14ac:dyDescent="0.2">
      <c r="B504" s="160" t="str">
        <f>IF((IF($X$1=1,'X1'!B463,(IF($X$1=2,'X2'!B463,(IF($X$1=3,'X3'!B463,(IF($X$1=4,'X4'!B463,(IF($X$1=5,'X5'!B463,'X6'!B463))))))))))="","",(IF($X$1=1,'X1'!B463,(IF($X$1=2,'X2'!B463,(IF($X$1=3,'X3'!B463,(IF($X$1=4,'X4'!B463,(IF($X$1=5,'X5'!B463,'X6'!B463)))))))))))</f>
        <v>UDR UN Equity</v>
      </c>
      <c r="C504" s="160" t="str">
        <f ca="1"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>UDR Inc</v>
      </c>
      <c r="D504" s="160" t="str">
        <f ca="1"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>Real Estate</v>
      </c>
      <c r="E504" s="161">
        <f ca="1"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>39.130000000000003</v>
      </c>
      <c r="F504" s="161">
        <f ca="1"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>40</v>
      </c>
      <c r="G504" s="139">
        <f ca="1"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>2.2233580373115291</v>
      </c>
      <c r="H504" s="162">
        <f ca="1"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>10474.27547439</v>
      </c>
      <c r="I504" s="163">
        <f ca="1"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>4</v>
      </c>
      <c r="J504" s="163">
        <f ca="1"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>0</v>
      </c>
      <c r="K504" s="163">
        <f ca="1"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>21</v>
      </c>
      <c r="L504" s="164" t="str">
        <f ca="1"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>NA</v>
      </c>
      <c r="M504" s="164" t="str">
        <f ca="1"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>NA</v>
      </c>
      <c r="N504" s="165" t="str">
        <f ca="1"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64">
        <f ca="1"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>21.639151973836825</v>
      </c>
      <c r="P504" s="164">
        <f ca="1"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>20.932155837004405</v>
      </c>
      <c r="Q504" s="165">
        <f ca="1"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>90.641426959554323</v>
      </c>
      <c r="R504" s="165">
        <f ca="1"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>3.4347048300536671</v>
      </c>
      <c r="S504" s="166">
        <f ca="1"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>0.31223950606820222</v>
      </c>
    </row>
    <row r="505" spans="2:19" ht="14.1" customHeight="1" x14ac:dyDescent="0.2">
      <c r="B505" s="160" t="str">
        <f>IF((IF($X$1=1,'X1'!B464,(IF($X$1=2,'X2'!B464,(IF($X$1=3,'X3'!B464,(IF($X$1=4,'X4'!B464,(IF($X$1=5,'X5'!B464,'X6'!B464))))))))))="","",(IF($X$1=1,'X1'!B464,(IF($X$1=2,'X2'!B464,(IF($X$1=3,'X3'!B464,(IF($X$1=4,'X4'!B464,(IF($X$1=5,'X5'!B464,'X6'!B464)))))))))))</f>
        <v>UHS UN Equity</v>
      </c>
      <c r="C505" s="160" t="str">
        <f ca="1"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>Universal Health Services Inc</v>
      </c>
      <c r="D505" s="160" t="str">
        <f ca="1"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>Health Care</v>
      </c>
      <c r="E505" s="161">
        <f ca="1"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>124.62</v>
      </c>
      <c r="F505" s="161">
        <f ca="1"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>137.5</v>
      </c>
      <c r="G505" s="139">
        <f ca="1"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>10.33541967581446</v>
      </c>
      <c r="H505" s="162">
        <f ca="1"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>11632.727051940001</v>
      </c>
      <c r="I505" s="163">
        <f ca="1"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>10</v>
      </c>
      <c r="J505" s="163">
        <f ca="1"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>0</v>
      </c>
      <c r="K505" s="163">
        <f ca="1"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>18</v>
      </c>
      <c r="L505" s="164">
        <f ca="1"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>12.142648348436131</v>
      </c>
      <c r="M505" s="164">
        <f ca="1"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>11.407909190772612</v>
      </c>
      <c r="N505" s="165">
        <f ca="1"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>-29.603559447427187</v>
      </c>
      <c r="O505" s="164">
        <f ca="1"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>8.373672561629153</v>
      </c>
      <c r="P505" s="164">
        <f ca="1"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>8.0688215853343674</v>
      </c>
      <c r="Q505" s="165">
        <f ca="1"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>-26.227751994571481</v>
      </c>
      <c r="R505" s="165">
        <f ca="1"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>0.24073182474723157</v>
      </c>
      <c r="S505" s="166">
        <f ca="1"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>34.966442953020142</v>
      </c>
    </row>
    <row r="506" spans="2:19" ht="14.1" customHeight="1" x14ac:dyDescent="0.2">
      <c r="B506" s="160" t="str">
        <f>IF((IF($X$1=1,'X1'!B465,(IF($X$1=2,'X2'!B465,(IF($X$1=3,'X3'!B465,(IF($X$1=4,'X4'!B465,(IF($X$1=5,'X5'!B465,'X6'!B465))))))))))="","",(IF($X$1=1,'X1'!B465,(IF($X$1=2,'X2'!B465,(IF($X$1=3,'X3'!B465,(IF($X$1=4,'X4'!B465,(IF($X$1=5,'X5'!B465,'X6'!B465)))))))))))</f>
        <v>ULTA UW Equity</v>
      </c>
      <c r="C506" s="160" t="str">
        <f ca="1"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>Ulta Beauty Inc</v>
      </c>
      <c r="D506" s="160" t="str">
        <f ca="1"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>Consumer Discretionary</v>
      </c>
      <c r="E506" s="161">
        <f ca="1"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>285.41000000000003</v>
      </c>
      <c r="F506" s="161">
        <f ca="1"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>280</v>
      </c>
      <c r="G506" s="139">
        <f ca="1"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>-1.8955187274447338</v>
      </c>
      <c r="H506" s="162">
        <f ca="1"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>17059.069578590002</v>
      </c>
      <c r="I506" s="163">
        <f ca="1"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>18</v>
      </c>
      <c r="J506" s="163">
        <f ca="1"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>1</v>
      </c>
      <c r="K506" s="163">
        <f ca="1"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>27</v>
      </c>
      <c r="L506" s="164">
        <f ca="1"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>26.146024184683036</v>
      </c>
      <c r="M506" s="164">
        <f ca="1"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>22.315089913995308</v>
      </c>
      <c r="N506" s="165">
        <f ca="1"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>51.58036240423796</v>
      </c>
      <c r="O506" s="164">
        <f ca="1"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>14.591985373849891</v>
      </c>
      <c r="P506" s="164">
        <f ca="1"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>12.97826002347659</v>
      </c>
      <c r="Q506" s="165">
        <f ca="1"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>28.555727008485121</v>
      </c>
      <c r="R506" s="165" t="str">
        <f ca="1"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 xml:space="preserve"> </v>
      </c>
      <c r="S506" s="166">
        <f ca="1"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>24.727267272880411</v>
      </c>
    </row>
    <row r="507" spans="2:19" ht="14.1" customHeight="1" x14ac:dyDescent="0.2">
      <c r="B507" s="160" t="str">
        <f>IF((IF($X$1=1,'X1'!B466,(IF($X$1=2,'X2'!B466,(IF($X$1=3,'X3'!B466,(IF($X$1=4,'X4'!B466,(IF($X$1=5,'X5'!B466,'X6'!B466))))))))))="","",(IF($X$1=1,'X1'!B466,(IF($X$1=2,'X2'!B466,(IF($X$1=3,'X3'!B466,(IF($X$1=4,'X4'!B466,(IF($X$1=5,'X5'!B466,'X6'!B466)))))))))))</f>
        <v>UNH UN Equity</v>
      </c>
      <c r="C507" s="160" t="str">
        <f ca="1"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>UnitedHealth Group Inc</v>
      </c>
      <c r="D507" s="160" t="str">
        <f ca="1"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>Health Care</v>
      </c>
      <c r="E507" s="161">
        <f ca="1"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>272.57</v>
      </c>
      <c r="F507" s="161">
        <f ca="1"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>304</v>
      </c>
      <c r="G507" s="139">
        <f ca="1"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>11.530982866786509</v>
      </c>
      <c r="H507" s="162">
        <f ca="1"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>262341.36455290997</v>
      </c>
      <c r="I507" s="163">
        <f ca="1"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>23</v>
      </c>
      <c r="J507" s="163">
        <f ca="1"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>1</v>
      </c>
      <c r="K507" s="163">
        <f ca="1"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>25</v>
      </c>
      <c r="L507" s="164">
        <f ca="1"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>18.783681345186409</v>
      </c>
      <c r="M507" s="164">
        <f ca="1"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>16.680129735022334</v>
      </c>
      <c r="N507" s="165">
        <f ca="1"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>8.8975213010419996</v>
      </c>
      <c r="O507" s="164">
        <f ca="1"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>13.127601132801905</v>
      </c>
      <c r="P507" s="164">
        <f ca="1"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>11.759634342775161</v>
      </c>
      <c r="Q507" s="165">
        <f ca="1"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>15.654468139005861</v>
      </c>
      <c r="R507" s="165">
        <f ca="1"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>1.40147485049712</v>
      </c>
      <c r="S507" s="166">
        <f ca="1"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>24.594594594594597</v>
      </c>
    </row>
    <row r="508" spans="2:19" ht="14.1" customHeight="1" x14ac:dyDescent="0.2">
      <c r="B508" s="160" t="str">
        <f>IF((IF($X$1=1,'X1'!B467,(IF($X$1=2,'X2'!B467,(IF($X$1=3,'X3'!B467,(IF($X$1=4,'X4'!B467,(IF($X$1=5,'X5'!B467,'X6'!B467))))))))))="","",(IF($X$1=1,'X1'!B467,(IF($X$1=2,'X2'!B467,(IF($X$1=3,'X3'!B467,(IF($X$1=4,'X4'!B467,(IF($X$1=5,'X5'!B467,'X6'!B467)))))))))))</f>
        <v>UNM UN Equity</v>
      </c>
      <c r="C508" s="160" t="str">
        <f ca="1"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>Unum Group</v>
      </c>
      <c r="D508" s="160" t="str">
        <f ca="1"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>Financials</v>
      </c>
      <c r="E508" s="161">
        <f ca="1"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>37.65</v>
      </c>
      <c r="F508" s="161">
        <f ca="1"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>44</v>
      </c>
      <c r="G508" s="139">
        <f ca="1"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>16.865869853917669</v>
      </c>
      <c r="H508" s="162">
        <f ca="1"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>8234.254394399999</v>
      </c>
      <c r="I508" s="163">
        <f ca="1"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>3</v>
      </c>
      <c r="J508" s="163">
        <f ca="1"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>3</v>
      </c>
      <c r="K508" s="163">
        <f ca="1"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>14</v>
      </c>
      <c r="L508" s="164">
        <f ca="1"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>6.9324249677775729</v>
      </c>
      <c r="M508" s="164">
        <f ca="1"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>6.4936184891341835</v>
      </c>
      <c r="N508" s="165">
        <f ca="1"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>-59.809587815974432</v>
      </c>
      <c r="O508" s="164" t="str">
        <f ca="1"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>NA</v>
      </c>
      <c r="P508" s="164" t="str">
        <f ca="1"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>NA</v>
      </c>
      <c r="Q508" s="165" t="str">
        <f ca="1"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65">
        <f ca="1"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>2.8233731739707837</v>
      </c>
      <c r="S508" s="166">
        <f ca="1"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>18.165137614678894</v>
      </c>
    </row>
    <row r="509" spans="2:19" ht="14.1" customHeight="1" x14ac:dyDescent="0.2">
      <c r="B509" s="160" t="str">
        <f>IF((IF($X$1=1,'X1'!B468,(IF($X$1=2,'X2'!B468,(IF($X$1=3,'X3'!B468,(IF($X$1=4,'X4'!B468,(IF($X$1=5,'X5'!B468,'X6'!B468))))))))))="","",(IF($X$1=1,'X1'!B468,(IF($X$1=2,'X2'!B468,(IF($X$1=3,'X3'!B468,(IF($X$1=4,'X4'!B468,(IF($X$1=5,'X5'!B468,'X6'!B468)))))))))))</f>
        <v>UNP UN Equity</v>
      </c>
      <c r="C509" s="160" t="str">
        <f ca="1"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>Union Pacific Corp</v>
      </c>
      <c r="D509" s="160" t="str">
        <f ca="1"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>Industrials</v>
      </c>
      <c r="E509" s="161">
        <f ca="1"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>153.15</v>
      </c>
      <c r="F509" s="161">
        <f ca="1"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>175</v>
      </c>
      <c r="G509" s="139">
        <f ca="1"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>14.267058439438451</v>
      </c>
      <c r="H509" s="162">
        <f ca="1"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>113253.57486435001</v>
      </c>
      <c r="I509" s="163">
        <f ca="1"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>17</v>
      </c>
      <c r="J509" s="163">
        <f ca="1"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>2</v>
      </c>
      <c r="K509" s="163">
        <f ca="1"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>30</v>
      </c>
      <c r="L509" s="164">
        <f ca="1"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>17.236916150815983</v>
      </c>
      <c r="M509" s="164">
        <f ca="1"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>15.199483922191346</v>
      </c>
      <c r="N509" s="165">
        <f ca="1"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>-6.9778165248668422E-2</v>
      </c>
      <c r="O509" s="164">
        <f ca="1"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>11.62452852224164</v>
      </c>
      <c r="P509" s="164">
        <f ca="1"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>10.874921537289657</v>
      </c>
      <c r="Q509" s="165">
        <f ca="1"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>2.4123638436301942</v>
      </c>
      <c r="R509" s="165">
        <f ca="1"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>2.1945804766568724</v>
      </c>
      <c r="S509" s="166">
        <f ca="1"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>40.014201822188653</v>
      </c>
    </row>
    <row r="510" spans="2:19" ht="14.1" customHeight="1" x14ac:dyDescent="0.2">
      <c r="B510" s="160" t="str">
        <f>IF((IF($X$1=1,'X1'!B469,(IF($X$1=2,'X2'!B469,(IF($X$1=3,'X3'!B469,(IF($X$1=4,'X4'!B469,(IF($X$1=5,'X5'!B469,'X6'!B469))))))))))="","",(IF($X$1=1,'X1'!B469,(IF($X$1=2,'X2'!B469,(IF($X$1=3,'X3'!B469,(IF($X$1=4,'X4'!B469,(IF($X$1=5,'X5'!B469,'X6'!B469)))))))))))</f>
        <v>UPS UN Equity</v>
      </c>
      <c r="C510" s="160" t="str">
        <f ca="1"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>United Parcel Service Inc</v>
      </c>
      <c r="D510" s="160" t="str">
        <f ca="1"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>Industrials</v>
      </c>
      <c r="E510" s="161">
        <f ca="1"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>117.48</v>
      </c>
      <c r="F510" s="161">
        <f ca="1"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>128</v>
      </c>
      <c r="G510" s="139">
        <f ca="1"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>8.9547156962887176</v>
      </c>
      <c r="H510" s="162">
        <f ca="1"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>101073.29758812</v>
      </c>
      <c r="I510" s="163">
        <f ca="1"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>13</v>
      </c>
      <c r="J510" s="163">
        <f ca="1"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>2</v>
      </c>
      <c r="K510" s="163">
        <f ca="1"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>30</v>
      </c>
      <c r="L510" s="164">
        <f ca="1"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>14.827716773949263</v>
      </c>
      <c r="M510" s="164">
        <f ca="1"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>13.687521845508563</v>
      </c>
      <c r="N510" s="165">
        <f ca="1"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>-14.036999799789074</v>
      </c>
      <c r="O510" s="164">
        <f ca="1"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>10.881436942207538</v>
      </c>
      <c r="P510" s="164">
        <f ca="1"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>10.112179136207908</v>
      </c>
      <c r="Q510" s="165">
        <f ca="1"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>-4.1342900802672</v>
      </c>
      <c r="R510" s="165">
        <f ca="1"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>3.2822608103506976</v>
      </c>
      <c r="S510" s="166">
        <f ca="1"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>25.637522264877365</v>
      </c>
    </row>
    <row r="511" spans="2:19" ht="14.1" customHeight="1" x14ac:dyDescent="0.2">
      <c r="B511" s="160" t="str">
        <f>IF((IF($X$1=1,'X1'!B470,(IF($X$1=2,'X2'!B470,(IF($X$1=3,'X3'!B470,(IF($X$1=4,'X4'!B470,(IF($X$1=5,'X5'!B470,'X6'!B470))))))))))="","",(IF($X$1=1,'X1'!B470,(IF($X$1=2,'X2'!B470,(IF($X$1=3,'X3'!B470,(IF($X$1=4,'X4'!B470,(IF($X$1=5,'X5'!B470,'X6'!B470)))))))))))</f>
        <v>URI UN Equity</v>
      </c>
      <c r="C511" s="160" t="str">
        <f ca="1"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>United Rentals Inc</v>
      </c>
      <c r="D511" s="160" t="str">
        <f ca="1"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>Industrials</v>
      </c>
      <c r="E511" s="161">
        <f ca="1"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>141.22</v>
      </c>
      <c r="F511" s="161">
        <f ca="1"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>200</v>
      </c>
      <c r="G511" s="139">
        <f ca="1"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>41.622999575131004</v>
      </c>
      <c r="H511" s="162">
        <f ca="1"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>11685.7128077</v>
      </c>
      <c r="I511" s="163">
        <f ca="1"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>12</v>
      </c>
      <c r="J511" s="163">
        <f ca="1"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>1</v>
      </c>
      <c r="K511" s="163">
        <f ca="1"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>19</v>
      </c>
      <c r="L511" s="164">
        <f ca="1"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>7.8955607737895566</v>
      </c>
      <c r="M511" s="164">
        <f ca="1"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>7.2906556530717603</v>
      </c>
      <c r="N511" s="165">
        <f ca="1"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>-54.225852656526364</v>
      </c>
      <c r="O511" s="164">
        <f ca="1"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>4.9684072086540194</v>
      </c>
      <c r="P511" s="164">
        <f ca="1"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>4.7084441644714232</v>
      </c>
      <c r="Q511" s="165">
        <f ca="1"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>-56.228218133541134</v>
      </c>
      <c r="R511" s="165">
        <f ca="1"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>0</v>
      </c>
      <c r="S511" s="166">
        <f ca="1"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>40.676923076923075</v>
      </c>
    </row>
    <row r="512" spans="2:19" ht="14.1" customHeight="1" x14ac:dyDescent="0.2">
      <c r="B512" s="160" t="str">
        <f>IF((IF($X$1=1,'X1'!B471,(IF($X$1=2,'X2'!B471,(IF($X$1=3,'X3'!B471,(IF($X$1=4,'X4'!B471,(IF($X$1=5,'X5'!B471,'X6'!B471))))))))))="","",(IF($X$1=1,'X1'!B471,(IF($X$1=2,'X2'!B471,(IF($X$1=3,'X3'!B471,(IF($X$1=4,'X4'!B471,(IF($X$1=5,'X5'!B471,'X6'!B471)))))))))))</f>
        <v>USB UN Equity</v>
      </c>
      <c r="C512" s="160" t="str">
        <f ca="1"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>US Bancorp</v>
      </c>
      <c r="D512" s="160" t="str">
        <f ca="1"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>Financials</v>
      </c>
      <c r="E512" s="161">
        <f ca="1"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>50.97</v>
      </c>
      <c r="F512" s="161">
        <f ca="1"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>57</v>
      </c>
      <c r="G512" s="139">
        <f ca="1"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>11.830488522660399</v>
      </c>
      <c r="H512" s="162">
        <f ca="1"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>83032.425994619989</v>
      </c>
      <c r="I512" s="163">
        <f ca="1"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>10</v>
      </c>
      <c r="J512" s="163">
        <f ca="1"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>3</v>
      </c>
      <c r="K512" s="163">
        <f ca="1"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>30</v>
      </c>
      <c r="L512" s="164">
        <f ca="1"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>11.67162811999084</v>
      </c>
      <c r="M512" s="164">
        <f ca="1"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>10.830854228644283</v>
      </c>
      <c r="N512" s="165">
        <f ca="1"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>-32.33427737314878</v>
      </c>
      <c r="O512" s="164" t="str">
        <f ca="1"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>NA</v>
      </c>
      <c r="P512" s="164" t="str">
        <f ca="1"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>NA</v>
      </c>
      <c r="Q512" s="165" t="str">
        <f ca="1"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65">
        <f ca="1"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>3.1234059250539539</v>
      </c>
      <c r="S512" s="166">
        <f ca="1"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>18.63636363636364</v>
      </c>
    </row>
    <row r="513" spans="2:19" ht="14.1" customHeight="1" x14ac:dyDescent="0.2">
      <c r="B513" s="160" t="str">
        <f>IF((IF($X$1=1,'X1'!B472,(IF($X$1=2,'X2'!B472,(IF($X$1=3,'X3'!B472,(IF($X$1=4,'X4'!B472,(IF($X$1=5,'X5'!B472,'X6'!B472))))))))))="","",(IF($X$1=1,'X1'!B472,(IF($X$1=2,'X2'!B472,(IF($X$1=3,'X3'!B472,(IF($X$1=4,'X4'!B472,(IF($X$1=5,'X5'!B472,'X6'!B472)))))))))))</f>
        <v>UTX UN Equity</v>
      </c>
      <c r="C513" s="160" t="str">
        <f ca="1"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>United Technologies Corp</v>
      </c>
      <c r="D513" s="160" t="str">
        <f ca="1"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>Industrials</v>
      </c>
      <c r="E513" s="161">
        <f ca="1"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>132.51</v>
      </c>
      <c r="F513" s="161">
        <f ca="1"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>154</v>
      </c>
      <c r="G513" s="139">
        <f ca="1"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>16.217643951399907</v>
      </c>
      <c r="H513" s="162">
        <f ca="1"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>106020.36119534999</v>
      </c>
      <c r="I513" s="163">
        <f ca="1"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>14</v>
      </c>
      <c r="J513" s="163">
        <f ca="1"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>1</v>
      </c>
      <c r="K513" s="163">
        <f ca="1"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>22</v>
      </c>
      <c r="L513" s="164">
        <f ca="1"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>16.805326569435636</v>
      </c>
      <c r="M513" s="164">
        <f ca="1"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>15.253827558420628</v>
      </c>
      <c r="N513" s="165">
        <f ca="1"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>-2.5718987436366914</v>
      </c>
      <c r="O513" s="164">
        <f ca="1"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>10.16561892867449</v>
      </c>
      <c r="P513" s="164">
        <f ca="1"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>9.6368940716434714</v>
      </c>
      <c r="Q513" s="165">
        <f ca="1"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>-10.440663255532501</v>
      </c>
      <c r="R513" s="165">
        <f ca="1"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>2.2685080371292736</v>
      </c>
      <c r="S513" s="166">
        <f ca="1"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>4.7976878612716742</v>
      </c>
    </row>
    <row r="514" spans="2:19" ht="14.1" customHeight="1" x14ac:dyDescent="0.2">
      <c r="B514" s="160" t="str">
        <f>IF((IF($X$1=1,'X1'!B473,(IF($X$1=2,'X2'!B473,(IF($X$1=3,'X3'!B473,(IF($X$1=4,'X4'!B473,(IF($X$1=5,'X5'!B473,'X6'!B473))))))))))="","",(IF($X$1=1,'X1'!B473,(IF($X$1=2,'X2'!B473,(IF($X$1=3,'X3'!B473,(IF($X$1=4,'X4'!B473,(IF($X$1=5,'X5'!B473,'X6'!B473)))))))))))</f>
        <v>V UN Equity</v>
      </c>
      <c r="C514" s="160" t="str">
        <f ca="1"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>Visa Inc</v>
      </c>
      <c r="D514" s="160" t="str">
        <f ca="1"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>Information Technology</v>
      </c>
      <c r="E514" s="161">
        <f ca="1"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>141.74</v>
      </c>
      <c r="F514" s="161">
        <f ca="1"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>163.5</v>
      </c>
      <c r="G514" s="139">
        <f ca="1"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>15.352053054889225</v>
      </c>
      <c r="H514" s="162">
        <f ca="1"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>288334.80264910002</v>
      </c>
      <c r="I514" s="163">
        <f ca="1"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>37</v>
      </c>
      <c r="J514" s="163">
        <f ca="1"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>0</v>
      </c>
      <c r="K514" s="163">
        <f ca="1"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>42</v>
      </c>
      <c r="L514" s="164">
        <f ca="1"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>26.592870544090058</v>
      </c>
      <c r="M514" s="164">
        <f ca="1"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>22.913029421273844</v>
      </c>
      <c r="N514" s="165">
        <f ca="1"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>54.170933445536498</v>
      </c>
      <c r="O514" s="164">
        <f ca="1"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>17.812784098442776</v>
      </c>
      <c r="P514" s="164">
        <f ca="1"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>15.989050110911887</v>
      </c>
      <c r="Q514" s="165">
        <f ca="1"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>56.931037905524363</v>
      </c>
      <c r="R514" s="165">
        <f ca="1"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>0.66883025257513762</v>
      </c>
      <c r="S514" s="166">
        <f ca="1"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>33</v>
      </c>
    </row>
    <row r="515" spans="2:19" ht="14.1" customHeight="1" x14ac:dyDescent="0.2">
      <c r="B515" s="160" t="str">
        <f>IF((IF($X$1=1,'X1'!B474,(IF($X$1=2,'X2'!B474,(IF($X$1=3,'X3'!B474,(IF($X$1=4,'X4'!B474,(IF($X$1=5,'X5'!B474,'X6'!B474))))))))))="","",(IF($X$1=1,'X1'!B474,(IF($X$1=2,'X2'!B474,(IF($X$1=3,'X3'!B474,(IF($X$1=4,'X4'!B474,(IF($X$1=5,'X5'!B474,'X6'!B474)))))))))))</f>
        <v>VAR UN Equity</v>
      </c>
      <c r="C515" s="160" t="str">
        <f ca="1"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>Varian Medical Systems Inc</v>
      </c>
      <c r="D515" s="160" t="str">
        <f ca="1"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>Health Care</v>
      </c>
      <c r="E515" s="161">
        <f ca="1"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>108.01</v>
      </c>
      <c r="F515" s="161">
        <f ca="1"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>117</v>
      </c>
      <c r="G515" s="139">
        <f ca="1"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>8.3233033978335378</v>
      </c>
      <c r="H515" s="162">
        <f ca="1"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>9888.0424507200005</v>
      </c>
      <c r="I515" s="163">
        <f ca="1"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>3</v>
      </c>
      <c r="J515" s="163">
        <f ca="1"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>3</v>
      </c>
      <c r="K515" s="163">
        <f ca="1"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>10</v>
      </c>
      <c r="L515" s="164">
        <f ca="1"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>22.691176470588239</v>
      </c>
      <c r="M515" s="164">
        <f ca="1"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>20.581173780487806</v>
      </c>
      <c r="N515" s="165">
        <f ca="1"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>31.551043037940939</v>
      </c>
      <c r="O515" s="164">
        <f ca="1"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>15.05778778645327</v>
      </c>
      <c r="P515" s="164">
        <f ca="1"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>14.067439975990396</v>
      </c>
      <c r="Q515" s="165">
        <f ca="1"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>32.659456984931424</v>
      </c>
      <c r="R515" s="165">
        <f ca="1"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>0</v>
      </c>
      <c r="S515" s="166">
        <f ca="1"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>9.8165137614678883</v>
      </c>
    </row>
    <row r="516" spans="2:19" ht="14.1" customHeight="1" x14ac:dyDescent="0.2">
      <c r="B516" s="160" t="str">
        <f>IF((IF($X$1=1,'X1'!B475,(IF($X$1=2,'X2'!B475,(IF($X$1=3,'X3'!B475,(IF($X$1=4,'X4'!B475,(IF($X$1=5,'X5'!B475,'X6'!B475))))))))))="","",(IF($X$1=1,'X1'!B475,(IF($X$1=2,'X2'!B475,(IF($X$1=3,'X3'!B475,(IF($X$1=4,'X4'!B475,(IF($X$1=5,'X5'!B475,'X6'!B475)))))))))))</f>
        <v>VFC UN Equity</v>
      </c>
      <c r="C516" s="160" t="str">
        <f ca="1"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>VF Corp</v>
      </c>
      <c r="D516" s="160" t="str">
        <f ca="1"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>Consumer Discretionary</v>
      </c>
      <c r="E516" s="161">
        <f ca="1"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>89.65</v>
      </c>
      <c r="F516" s="161">
        <f ca="1"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>105</v>
      </c>
      <c r="G516" s="139">
        <f ca="1"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>17.122141662018954</v>
      </c>
      <c r="H516" s="162">
        <f ca="1"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>35542.730622300005</v>
      </c>
      <c r="I516" s="163">
        <f ca="1"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>18</v>
      </c>
      <c r="J516" s="163">
        <f ca="1"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>0</v>
      </c>
      <c r="K516" s="163">
        <f ca="1"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>26</v>
      </c>
      <c r="L516" s="164">
        <f ca="1"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>24.731034482758623</v>
      </c>
      <c r="M516" s="164">
        <f ca="1"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>21.665055582406961</v>
      </c>
      <c r="N516" s="165">
        <f ca="1"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>43.377025242880272</v>
      </c>
      <c r="O516" s="164">
        <f ca="1"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>17.895934087612417</v>
      </c>
      <c r="P516" s="164">
        <f ca="1"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>16.434600147147965</v>
      </c>
      <c r="Q516" s="165">
        <f ca="1"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>57.663591223978706</v>
      </c>
      <c r="R516" s="165">
        <f ca="1"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>1.988845510317903</v>
      </c>
      <c r="S516" s="166">
        <f ca="1"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>6.6666666666666723</v>
      </c>
    </row>
    <row r="517" spans="2:19" ht="14.1" customHeight="1" x14ac:dyDescent="0.2">
      <c r="B517" s="160" t="str">
        <f>IF((IF($X$1=1,'X1'!B476,(IF($X$1=2,'X2'!B476,(IF($X$1=3,'X3'!B476,(IF($X$1=4,'X4'!B476,(IF($X$1=5,'X5'!B476,'X6'!B476))))))))))="","",(IF($X$1=1,'X1'!B476,(IF($X$1=2,'X2'!B476,(IF($X$1=3,'X3'!B476,(IF($X$1=4,'X4'!B476,(IF($X$1=5,'X5'!B476,'X6'!B476)))))))))))</f>
        <v>VIAB UW Equity</v>
      </c>
      <c r="C517" s="160" t="str">
        <f ca="1"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>Viacom Inc</v>
      </c>
      <c r="D517" s="160" t="str">
        <f ca="1"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>Communication Services</v>
      </c>
      <c r="E517" s="161">
        <f ca="1"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>32.83</v>
      </c>
      <c r="F517" s="161">
        <f ca="1"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>34</v>
      </c>
      <c r="G517" s="139">
        <f ca="1"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>3.5638135851355557</v>
      </c>
      <c r="H517" s="162">
        <f ca="1"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>13383.21467564</v>
      </c>
      <c r="I517" s="163">
        <f ca="1"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>9</v>
      </c>
      <c r="J517" s="163">
        <f ca="1"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>2</v>
      </c>
      <c r="K517" s="163">
        <f ca="1"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>28</v>
      </c>
      <c r="L517" s="164">
        <f ca="1"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>7.4562798092209848</v>
      </c>
      <c r="M517" s="164">
        <f ca="1"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>7.3150623885917989</v>
      </c>
      <c r="N517" s="165">
        <f ca="1"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>-56.772563672176503</v>
      </c>
      <c r="O517" s="164">
        <f ca="1"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>7.2846309185873963</v>
      </c>
      <c r="P517" s="164">
        <f ca="1"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>7.1662490157162395</v>
      </c>
      <c r="Q517" s="165">
        <f ca="1"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>-35.822233936325951</v>
      </c>
      <c r="R517" s="165">
        <f ca="1"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>2.5159914712153522</v>
      </c>
      <c r="S517" s="166">
        <f ca="1"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>8.0681818181818254</v>
      </c>
    </row>
    <row r="518" spans="2:19" ht="14.1" customHeight="1" x14ac:dyDescent="0.2">
      <c r="B518" s="160" t="str">
        <f>IF((IF($X$1=1,'X1'!B477,(IF($X$1=2,'X2'!B477,(IF($X$1=3,'X3'!B477,(IF($X$1=4,'X4'!B477,(IF($X$1=5,'X5'!B477,'X6'!B477))))))))))="","",(IF($X$1=1,'X1'!B477,(IF($X$1=2,'X2'!B477,(IF($X$1=3,'X3'!B477,(IF($X$1=4,'X4'!B477,(IF($X$1=5,'X5'!B477,'X6'!B477)))))))))))</f>
        <v>VLO UN Equity</v>
      </c>
      <c r="C518" s="160" t="str">
        <f ca="1"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>Valero Energy Corp</v>
      </c>
      <c r="D518" s="160" t="str">
        <f ca="1"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>Energy</v>
      </c>
      <c r="E518" s="161">
        <f ca="1"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>105.91</v>
      </c>
      <c r="F518" s="161">
        <f ca="1"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>133.5</v>
      </c>
      <c r="G518" s="139">
        <f ca="1"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>26.050420168067223</v>
      </c>
      <c r="H518" s="162">
        <f ca="1"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>45265.725039570003</v>
      </c>
      <c r="I518" s="163">
        <f ca="1"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>13</v>
      </c>
      <c r="J518" s="163">
        <f ca="1"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>0</v>
      </c>
      <c r="K518" s="163">
        <f ca="1"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>22</v>
      </c>
      <c r="L518" s="164">
        <f ca="1"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>10.264586160108548</v>
      </c>
      <c r="M518" s="164">
        <f ca="1"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>7.6084770114942524</v>
      </c>
      <c r="N518" s="165">
        <f ca="1"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>-40.491537868680318</v>
      </c>
      <c r="O518" s="164">
        <f ca="1"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>6.1875043071140343</v>
      </c>
      <c r="P518" s="164">
        <f ca="1"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>5.0139657857945892</v>
      </c>
      <c r="Q518" s="165">
        <f ca="1"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>-45.487944636055225</v>
      </c>
      <c r="R518" s="165">
        <f ca="1"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>3.3160230384288547</v>
      </c>
      <c r="S518" s="166">
        <f ca="1"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>2.6701570680628355</v>
      </c>
    </row>
    <row r="519" spans="2:19" ht="14.1" customHeight="1" x14ac:dyDescent="0.2">
      <c r="B519" s="160" t="str">
        <f>IF((IF($X$1=1,'X1'!B478,(IF($X$1=2,'X2'!B478,(IF($X$1=3,'X3'!B478,(IF($X$1=4,'X4'!B478,(IF($X$1=5,'X5'!B478,'X6'!B478))))))))))="","",(IF($X$1=1,'X1'!B478,(IF($X$1=2,'X2'!B478,(IF($X$1=3,'X3'!B478,(IF($X$1=4,'X4'!B478,(IF($X$1=5,'X5'!B478,'X6'!B478)))))))))))</f>
        <v>VMC UN Equity</v>
      </c>
      <c r="C519" s="160" t="str">
        <f ca="1"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>Vulcan Materials Co</v>
      </c>
      <c r="D519" s="160" t="str">
        <f ca="1"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>Materials</v>
      </c>
      <c r="E519" s="161">
        <f ca="1"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>100.9</v>
      </c>
      <c r="F519" s="161">
        <f ca="1"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>135</v>
      </c>
      <c r="G519" s="139">
        <f ca="1"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>33.795837462834477</v>
      </c>
      <c r="H519" s="162">
        <f ca="1"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>13345.860270100002</v>
      </c>
      <c r="I519" s="163">
        <f ca="1"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>13</v>
      </c>
      <c r="J519" s="163">
        <f ca="1"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>0</v>
      </c>
      <c r="K519" s="163">
        <f ca="1"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>15</v>
      </c>
      <c r="L519" s="164">
        <f ca="1"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>19.645638629283489</v>
      </c>
      <c r="M519" s="164">
        <f ca="1"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>15.975300823305892</v>
      </c>
      <c r="N519" s="165">
        <f ca="1"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>13.89467867294365</v>
      </c>
      <c r="O519" s="164">
        <f ca="1"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>12.185992998947393</v>
      </c>
      <c r="P519" s="164">
        <f ca="1"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>10.299517241379309</v>
      </c>
      <c r="Q519" s="165">
        <f ca="1"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>7.3588788066796251</v>
      </c>
      <c r="R519" s="165">
        <f ca="1"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>1.1595639246778988</v>
      </c>
      <c r="S519" s="166">
        <f ca="1"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>39.615384615384606</v>
      </c>
    </row>
    <row r="520" spans="2:19" ht="14.1" customHeight="1" x14ac:dyDescent="0.2">
      <c r="B520" s="160" t="str">
        <f>IF((IF($X$1=1,'X1'!B479,(IF($X$1=2,'X2'!B479,(IF($X$1=3,'X3'!B479,(IF($X$1=4,'X4'!B479,(IF($X$1=5,'X5'!B479,'X6'!B479))))))))))="","",(IF($X$1=1,'X1'!B479,(IF($X$1=2,'X2'!B479,(IF($X$1=3,'X3'!B479,(IF($X$1=4,'X4'!B479,(IF($X$1=5,'X5'!B479,'X6'!B479)))))))))))</f>
        <v>VNO UN Equity</v>
      </c>
      <c r="C520" s="160" t="str">
        <f ca="1"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>Vornado Realty Trust</v>
      </c>
      <c r="D520" s="160" t="str">
        <f ca="1"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>Real Estate</v>
      </c>
      <c r="E520" s="161">
        <f ca="1"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>68.62</v>
      </c>
      <c r="F520" s="161">
        <f ca="1"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>81</v>
      </c>
      <c r="G520" s="139">
        <f ca="1"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>18.041387350626636</v>
      </c>
      <c r="H520" s="162">
        <f ca="1"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>13054.128609340001</v>
      </c>
      <c r="I520" s="163">
        <f ca="1"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>8</v>
      </c>
      <c r="J520" s="163">
        <f ca="1"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>1</v>
      </c>
      <c r="K520" s="163">
        <f ca="1"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>15</v>
      </c>
      <c r="L520" s="164" t="str">
        <f ca="1"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>NA</v>
      </c>
      <c r="M520" s="164" t="str">
        <f ca="1"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>NA</v>
      </c>
      <c r="N520" s="165" t="str">
        <f ca="1"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 xml:space="preserve"> </v>
      </c>
      <c r="O520" s="164">
        <f ca="1"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>20.170214660640113</v>
      </c>
      <c r="P520" s="164">
        <f ca="1"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>18.621548213599691</v>
      </c>
      <c r="Q520" s="165">
        <f ca="1"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>77.700055419646375</v>
      </c>
      <c r="R520" s="165">
        <f ca="1"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>3.742349169338385</v>
      </c>
      <c r="S520" s="166">
        <f ca="1"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>208.28656142609739</v>
      </c>
    </row>
    <row r="521" spans="2:19" ht="14.1" customHeight="1" x14ac:dyDescent="0.2">
      <c r="B521" s="160" t="str">
        <f>IF((IF($X$1=1,'X1'!B480,(IF($X$1=2,'X2'!B480,(IF($X$1=3,'X3'!B480,(IF($X$1=4,'X4'!B480,(IF($X$1=5,'X5'!B480,'X6'!B480))))))))))="","",(IF($X$1=1,'X1'!B480,(IF($X$1=2,'X2'!B480,(IF($X$1=3,'X3'!B480,(IF($X$1=4,'X4'!B480,(IF($X$1=5,'X5'!B480,'X6'!B480)))))))))))</f>
        <v>VRSK UW Equity</v>
      </c>
      <c r="C521" s="160" t="str">
        <f ca="1"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>Verisk Analytics Inc</v>
      </c>
      <c r="D521" s="160" t="str">
        <f ca="1"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>Industrials</v>
      </c>
      <c r="E521" s="161">
        <f ca="1"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>116.23</v>
      </c>
      <c r="F521" s="161">
        <f ca="1"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>125</v>
      </c>
      <c r="G521" s="139">
        <f ca="1"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>7.5453841521121889</v>
      </c>
      <c r="H521" s="162">
        <f ca="1"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>19144.058610530003</v>
      </c>
      <c r="I521" s="163">
        <f ca="1"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>10</v>
      </c>
      <c r="J521" s="163">
        <f ca="1"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>1</v>
      </c>
      <c r="K521" s="163">
        <f ca="1"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>17</v>
      </c>
      <c r="L521" s="164">
        <f ca="1"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>25.708913957089141</v>
      </c>
      <c r="M521" s="164">
        <f ca="1"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>23.278590026036451</v>
      </c>
      <c r="N521" s="165">
        <f ca="1"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>49.046236135506959</v>
      </c>
      <c r="O521" s="164">
        <f ca="1"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>17.651995933197504</v>
      </c>
      <c r="P521" s="164">
        <f ca="1"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>16.343040690043129</v>
      </c>
      <c r="Q521" s="165">
        <f ca="1"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>55.51449046883976</v>
      </c>
      <c r="R521" s="165" t="str">
        <f ca="1"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66">
        <f ca="1"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>27.261904761904759</v>
      </c>
    </row>
    <row r="522" spans="2:19" ht="14.1" customHeight="1" x14ac:dyDescent="0.2">
      <c r="B522" s="160" t="str">
        <f>IF((IF($X$1=1,'X1'!B481,(IF($X$1=2,'X2'!B481,(IF($X$1=3,'X3'!B481,(IF($X$1=4,'X4'!B481,(IF($X$1=5,'X5'!B481,'X6'!B481))))))))))="","",(IF($X$1=1,'X1'!B481,(IF($X$1=2,'X2'!B481,(IF($X$1=3,'X3'!B481,(IF($X$1=4,'X4'!B481,(IF($X$1=5,'X5'!B481,'X6'!B481)))))))))))</f>
        <v>VRSN UW Equity</v>
      </c>
      <c r="C522" s="160" t="str">
        <f ca="1"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>VeriSign Inc</v>
      </c>
      <c r="D522" s="160" t="str">
        <f ca="1"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>Information Technology</v>
      </c>
      <c r="E522" s="161">
        <f ca="1"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>146.79</v>
      </c>
      <c r="F522" s="161">
        <f ca="1"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>153.5</v>
      </c>
      <c r="G522" s="139">
        <f ca="1"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>4.5711560733020073</v>
      </c>
      <c r="H522" s="162">
        <f ca="1"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>17896.428945359999</v>
      </c>
      <c r="I522" s="163">
        <f ca="1"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>0</v>
      </c>
      <c r="J522" s="163">
        <f ca="1"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>2</v>
      </c>
      <c r="K522" s="163">
        <f ca="1"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>5</v>
      </c>
      <c r="L522" s="164">
        <f ca="1"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>28.228846153846153</v>
      </c>
      <c r="M522" s="164">
        <f ca="1"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>26.119217081850532</v>
      </c>
      <c r="N522" s="165">
        <f ca="1"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>63.655426156921521</v>
      </c>
      <c r="O522" s="164">
        <f ca="1"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>20.206268558951965</v>
      </c>
      <c r="P522" s="164">
        <f ca="1"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>19.042121399176953</v>
      </c>
      <c r="Q522" s="165">
        <f ca="1"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>78.017691093629168</v>
      </c>
      <c r="R522" s="165">
        <f ca="1"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>0</v>
      </c>
      <c r="S522" s="166">
        <f ca="1"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>19.500000000000007</v>
      </c>
    </row>
    <row r="523" spans="2:19" ht="14.1" customHeight="1" x14ac:dyDescent="0.2">
      <c r="B523" s="160" t="str">
        <f>IF((IF($X$1=1,'X1'!B482,(IF($X$1=2,'X2'!B482,(IF($X$1=3,'X3'!B482,(IF($X$1=4,'X4'!B482,(IF($X$1=5,'X5'!B482,'X6'!B482))))))))))="","",(IF($X$1=1,'X1'!B482,(IF($X$1=2,'X2'!B482,(IF($X$1=3,'X3'!B482,(IF($X$1=4,'X4'!B482,(IF($X$1=5,'X5'!B482,'X6'!B482)))))))))))</f>
        <v>VRTX UW Equity</v>
      </c>
      <c r="C523" s="160" t="str">
        <f ca="1"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>Vertex Pharmaceuticals Inc</v>
      </c>
      <c r="D523" s="160" t="str">
        <f ca="1"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>Health Care</v>
      </c>
      <c r="E523" s="161">
        <f ca="1"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>185.45</v>
      </c>
      <c r="F523" s="161">
        <f ca="1"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>200</v>
      </c>
      <c r="G523" s="139">
        <f ca="1"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>7.8457805338366216</v>
      </c>
      <c r="H523" s="162">
        <f ca="1"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>47393.59068755</v>
      </c>
      <c r="I523" s="163">
        <f ca="1"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>20</v>
      </c>
      <c r="J523" s="163">
        <f ca="1"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>0</v>
      </c>
      <c r="K523" s="163">
        <f ca="1"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>25</v>
      </c>
      <c r="L523" s="164">
        <f ca="1"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>39.993530299762774</v>
      </c>
      <c r="M523" s="164">
        <f ca="1"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>26.614523536165326</v>
      </c>
      <c r="N523" s="165">
        <f ca="1"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>131.86063677759137</v>
      </c>
      <c r="O523" s="164">
        <f ca="1"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>32.527172187841281</v>
      </c>
      <c r="P523" s="164">
        <f ca="1"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>21.64538323643411</v>
      </c>
      <c r="Q523" s="165">
        <f ca="1"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>186.56513565534561</v>
      </c>
      <c r="R523" s="165">
        <f ca="1"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>0</v>
      </c>
      <c r="S523" s="166">
        <f ca="1"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>90.566037735849051</v>
      </c>
    </row>
    <row r="524" spans="2:19" ht="14.1" customHeight="1" x14ac:dyDescent="0.2">
      <c r="B524" s="160" t="str">
        <f>IF((IF($X$1=1,'X1'!B483,(IF($X$1=2,'X2'!B483,(IF($X$1=3,'X3'!B483,(IF($X$1=4,'X4'!B483,(IF($X$1=5,'X5'!B483,'X6'!B483))))))))))="","",(IF($X$1=1,'X1'!B483,(IF($X$1=2,'X2'!B483,(IF($X$1=3,'X3'!B483,(IF($X$1=4,'X4'!B483,(IF($X$1=5,'X5'!B483,'X6'!B483)))))))))))</f>
        <v>VTR UN Equity</v>
      </c>
      <c r="C524" s="160" t="str">
        <f ca="1"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>Ventas Inc</v>
      </c>
      <c r="D524" s="160" t="str">
        <f ca="1"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>Real Estate</v>
      </c>
      <c r="E524" s="161">
        <f ca="1"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>55.16</v>
      </c>
      <c r="F524" s="161">
        <f ca="1"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>56</v>
      </c>
      <c r="G524" s="139">
        <f ca="1"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>1.5228426395939243</v>
      </c>
      <c r="H524" s="162">
        <f ca="1"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>19661.176288039998</v>
      </c>
      <c r="I524" s="163">
        <f ca="1"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>3</v>
      </c>
      <c r="J524" s="163">
        <f ca="1"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>4</v>
      </c>
      <c r="K524" s="163">
        <f ca="1"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>21</v>
      </c>
      <c r="L524" s="164">
        <f ca="1"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>34.779319041614123</v>
      </c>
      <c r="M524" s="164">
        <f ca="1"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>33.289076644538319</v>
      </c>
      <c r="N524" s="165">
        <f ca="1"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>101.63148887427656</v>
      </c>
      <c r="O524" s="164">
        <f ca="1"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>15.791939320431531</v>
      </c>
      <c r="P524" s="164">
        <f ca="1"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>14.93545861685018</v>
      </c>
      <c r="Q524" s="165">
        <f ca="1"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>39.127348897303136</v>
      </c>
      <c r="R524" s="165">
        <f ca="1"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>5.9118926758520676</v>
      </c>
      <c r="S524" s="166">
        <f ca="1"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>-79.559226848196289</v>
      </c>
    </row>
    <row r="525" spans="2:19" ht="14.1" customHeight="1" x14ac:dyDescent="0.2">
      <c r="B525" s="160" t="str">
        <f>IF((IF($X$1=1,'X1'!B484,(IF($X$1=2,'X2'!B484,(IF($X$1=3,'X3'!B484,(IF($X$1=4,'X4'!B484,(IF($X$1=5,'X5'!B484,'X6'!B484))))))))))="","",(IF($X$1=1,'X1'!B484,(IF($X$1=2,'X2'!B484,(IF($X$1=3,'X3'!B484,(IF($X$1=4,'X4'!B484,(IF($X$1=5,'X5'!B484,'X6'!B484)))))))))))</f>
        <v>VZ UN Equity</v>
      </c>
      <c r="C525" s="160" t="str">
        <f ca="1"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>Verizon Communications Inc</v>
      </c>
      <c r="D525" s="160" t="str">
        <f ca="1"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>Communication Services</v>
      </c>
      <c r="E525" s="161">
        <f ca="1"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>53.7</v>
      </c>
      <c r="F525" s="161">
        <f ca="1"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>58</v>
      </c>
      <c r="G525" s="139">
        <f ca="1"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>8.0074487895716917</v>
      </c>
      <c r="H525" s="162">
        <f ca="1"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>221884.94204220001</v>
      </c>
      <c r="I525" s="163">
        <f ca="1"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>15</v>
      </c>
      <c r="J525" s="163">
        <f ca="1"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>0</v>
      </c>
      <c r="K525" s="163">
        <f ca="1"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>34</v>
      </c>
      <c r="L525" s="164">
        <f ca="1"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>11.35306553911205</v>
      </c>
      <c r="M525" s="164">
        <f ca="1"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>11.028958718422675</v>
      </c>
      <c r="N525" s="165">
        <f ca="1"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>-34.181129158986437</v>
      </c>
      <c r="O525" s="164">
        <f ca="1"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>6.9057105657003861</v>
      </c>
      <c r="P525" s="164">
        <f ca="1"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>6.8395075039655095</v>
      </c>
      <c r="Q525" s="165">
        <f ca="1"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>-39.160530966899884</v>
      </c>
      <c r="R525" s="165">
        <f ca="1"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>4.5623836126629422</v>
      </c>
      <c r="S525" s="166">
        <f ca="1"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>21.224489795918362</v>
      </c>
    </row>
    <row r="526" spans="2:19" ht="14.1" customHeight="1" x14ac:dyDescent="0.2">
      <c r="B526" s="160" t="str">
        <f>IF((IF($X$1=1,'X1'!B485,(IF($X$1=2,'X2'!B485,(IF($X$1=3,'X3'!B485,(IF($X$1=4,'X4'!B485,(IF($X$1=5,'X5'!B485,'X6'!B485))))))))))="","",(IF($X$1=1,'X1'!B485,(IF($X$1=2,'X2'!B485,(IF($X$1=3,'X3'!B485,(IF($X$1=4,'X4'!B485,(IF($X$1=5,'X5'!B485,'X6'!B485)))))))))))</f>
        <v>WAT UN Equity</v>
      </c>
      <c r="C526" s="160" t="str">
        <f ca="1"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>Waters Corp</v>
      </c>
      <c r="D526" s="160" t="str">
        <f ca="1"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>Health Care</v>
      </c>
      <c r="E526" s="161">
        <f ca="1"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>188.12</v>
      </c>
      <c r="F526" s="161">
        <f ca="1"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>207.5</v>
      </c>
      <c r="G526" s="139">
        <f ca="1"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>10.301934935147772</v>
      </c>
      <c r="H526" s="162">
        <f ca="1"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>14497.84460436</v>
      </c>
      <c r="I526" s="163">
        <f ca="1"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>2</v>
      </c>
      <c r="J526" s="163">
        <f ca="1"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>1</v>
      </c>
      <c r="K526" s="163">
        <f ca="1"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>16</v>
      </c>
      <c r="L526" s="164">
        <f ca="1"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>21.047214141866188</v>
      </c>
      <c r="M526" s="164">
        <f ca="1"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>18.832715987586344</v>
      </c>
      <c r="N526" s="165">
        <f ca="1"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>22.020247693821805</v>
      </c>
      <c r="O526" s="164">
        <f ca="1"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>14.79602650469354</v>
      </c>
      <c r="P526" s="164">
        <f ca="1"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>13.961861192163401</v>
      </c>
      <c r="Q526" s="165">
        <f ca="1"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>30.35333406764833</v>
      </c>
      <c r="R526" s="165">
        <f ca="1"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>0</v>
      </c>
      <c r="S526" s="166">
        <f ca="1"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>7.5141242937853114</v>
      </c>
    </row>
    <row r="527" spans="2:19" ht="14.1" customHeight="1" x14ac:dyDescent="0.2">
      <c r="B527" s="160" t="str">
        <f>IF((IF($X$1=1,'X1'!B486,(IF($X$1=2,'X2'!B486,(IF($X$1=3,'X3'!B486,(IF($X$1=4,'X4'!B486,(IF($X$1=5,'X5'!B486,'X6'!B486))))))))))="","",(IF($X$1=1,'X1'!B486,(IF($X$1=2,'X2'!B486,(IF($X$1=3,'X3'!B486,(IF($X$1=4,'X4'!B486,(IF($X$1=5,'X5'!B486,'X6'!B486)))))))))))</f>
        <v>WBA UW Equity</v>
      </c>
      <c r="C527" s="160" t="str">
        <f ca="1"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>Walgreens Boots Alliance Inc</v>
      </c>
      <c r="D527" s="160" t="str">
        <f ca="1"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>Consumer Staples</v>
      </c>
      <c r="E527" s="161">
        <f ca="1"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>76.28</v>
      </c>
      <c r="F527" s="161">
        <f ca="1"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>74.5</v>
      </c>
      <c r="G527" s="139">
        <f ca="1"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>-2.3335081279496572</v>
      </c>
      <c r="H527" s="162">
        <f ca="1"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>72402.269127920008</v>
      </c>
      <c r="I527" s="163">
        <f ca="1"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>8</v>
      </c>
      <c r="J527" s="163">
        <f ca="1"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>1</v>
      </c>
      <c r="K527" s="163">
        <f ca="1"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>28</v>
      </c>
      <c r="L527" s="164">
        <f ca="1"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>11.809877690044898</v>
      </c>
      <c r="M527" s="164">
        <f ca="1"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>10.838306337027564</v>
      </c>
      <c r="N527" s="165">
        <f ca="1"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>-31.53278190358899</v>
      </c>
      <c r="O527" s="164">
        <f ca="1"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>9.3647680105633082</v>
      </c>
      <c r="P527" s="164">
        <f ca="1"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>8.992047555561733</v>
      </c>
      <c r="Q527" s="165">
        <f ca="1"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>-17.496178277340178</v>
      </c>
      <c r="R527" s="165">
        <f ca="1"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>2.2758259045621392</v>
      </c>
      <c r="S527" s="166">
        <f ca="1"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>11.328125000000002</v>
      </c>
    </row>
    <row r="528" spans="2:19" ht="14.1" customHeight="1" x14ac:dyDescent="0.2">
      <c r="B528" s="160" t="str">
        <f>IF((IF($X$1=1,'X1'!B487,(IF($X$1=2,'X2'!B487,(IF($X$1=3,'X3'!B487,(IF($X$1=4,'X4'!B487,(IF($X$1=5,'X5'!B487,'X6'!B487))))))))))="","",(IF($X$1=1,'X1'!B487,(IF($X$1=2,'X2'!B487,(IF($X$1=3,'X3'!B487,(IF($X$1=4,'X4'!B487,(IF($X$1=5,'X5'!B487,'X6'!B487)))))))))))</f>
        <v>WDC UW Equity</v>
      </c>
      <c r="C528" s="160" t="str">
        <f ca="1"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>Western Digital Corp</v>
      </c>
      <c r="D528" s="160" t="str">
        <f ca="1"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>Information Technology</v>
      </c>
      <c r="E528" s="161">
        <f ca="1"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>56.06</v>
      </c>
      <c r="F528" s="161">
        <f ca="1"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>94</v>
      </c>
      <c r="G528" s="139">
        <f ca="1"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>67.677488405280045</v>
      </c>
      <c r="H528" s="162">
        <f ca="1"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>16268.89611208</v>
      </c>
      <c r="I528" s="163">
        <f ca="1"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>17</v>
      </c>
      <c r="J528" s="163">
        <f ca="1"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>0</v>
      </c>
      <c r="K528" s="163">
        <f ca="1"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>30</v>
      </c>
      <c r="L528" s="164">
        <f ca="1"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>5.0755998189225897</v>
      </c>
      <c r="M528" s="164">
        <f ca="1"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>4.8811493252067919</v>
      </c>
      <c r="N528" s="165">
        <f ca="1"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>-70.574445485984029</v>
      </c>
      <c r="O528" s="164">
        <f ca="1"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>3.7054114849130455</v>
      </c>
      <c r="P528" s="164">
        <f ca="1"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>3.9275091466083154</v>
      </c>
      <c r="Q528" s="165">
        <f ca="1"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>-67.35523953017038</v>
      </c>
      <c r="R528" s="165">
        <f ca="1"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>3.5676061362825542</v>
      </c>
      <c r="S528" s="166">
        <f ca="1"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>-14.803370786516856</v>
      </c>
    </row>
    <row r="529" spans="2:19" ht="14.1" customHeight="1" x14ac:dyDescent="0.2">
      <c r="B529" s="160" t="str">
        <f>IF((IF($X$1=1,'X1'!B488,(IF($X$1=2,'X2'!B488,(IF($X$1=3,'X3'!B488,(IF($X$1=4,'X4'!B488,(IF($X$1=5,'X5'!B488,'X6'!B488))))))))))="","",(IF($X$1=1,'X1'!B488,(IF($X$1=2,'X2'!B488,(IF($X$1=3,'X3'!B488,(IF($X$1=4,'X4'!B488,(IF($X$1=5,'X5'!B488,'X6'!B488)))))))))))</f>
        <v>WEC UN Equity</v>
      </c>
      <c r="C529" s="160" t="str">
        <f ca="1"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>WEC Energy Group Inc</v>
      </c>
      <c r="D529" s="160" t="str">
        <f ca="1"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>Utilities</v>
      </c>
      <c r="E529" s="161">
        <f ca="1"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>69.069999999999993</v>
      </c>
      <c r="F529" s="161">
        <f ca="1"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>68</v>
      </c>
      <c r="G529" s="139">
        <f ca="1"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>-1.5491530331547598</v>
      </c>
      <c r="H529" s="162">
        <f ca="1"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>21793.895253359999</v>
      </c>
      <c r="I529" s="163">
        <f ca="1"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>5</v>
      </c>
      <c r="J529" s="163">
        <f ca="1"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>0</v>
      </c>
      <c r="K529" s="163">
        <f ca="1"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>16</v>
      </c>
      <c r="L529" s="164">
        <f ca="1"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>19.745568896512289</v>
      </c>
      <c r="M529" s="164">
        <f ca="1"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>18.458043826830568</v>
      </c>
      <c r="N529" s="165">
        <f ca="1"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>14.474019761848766</v>
      </c>
      <c r="O529" s="164">
        <f ca="1"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>12.746436886646427</v>
      </c>
      <c r="P529" s="164">
        <f ca="1"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>12.192018735537808</v>
      </c>
      <c r="Q529" s="165">
        <f ca="1"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>12.296402357088866</v>
      </c>
      <c r="R529" s="165">
        <f ca="1"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>3.389315187490952</v>
      </c>
      <c r="S529" s="166">
        <f ca="1"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>7.0125658694771023</v>
      </c>
    </row>
    <row r="530" spans="2:19" ht="14.1" customHeight="1" x14ac:dyDescent="0.2">
      <c r="B530" s="160" t="str">
        <f>IF((IF($X$1=1,'X1'!B489,(IF($X$1=2,'X2'!B489,(IF($X$1=3,'X3'!B489,(IF($X$1=4,'X4'!B489,(IF($X$1=5,'X5'!B489,'X6'!B489))))))))))="","",(IF($X$1=1,'X1'!B489,(IF($X$1=2,'X2'!B489,(IF($X$1=3,'X3'!B489,(IF($X$1=4,'X4'!B489,(IF($X$1=5,'X5'!B489,'X6'!B489)))))))))))</f>
        <v>WFC UN Equity</v>
      </c>
      <c r="C530" s="160" t="str">
        <f ca="1"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>Wells Fargo &amp; Co</v>
      </c>
      <c r="D530" s="160" t="str">
        <f ca="1"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>Financials</v>
      </c>
      <c r="E530" s="161">
        <f ca="1"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>53.73</v>
      </c>
      <c r="F530" s="161">
        <f ca="1"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>62.5</v>
      </c>
      <c r="G530" s="139">
        <f ca="1"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>16.322352503257044</v>
      </c>
      <c r="H530" s="162">
        <f ca="1"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>253154.26800000001</v>
      </c>
      <c r="I530" s="163">
        <f ca="1"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>20</v>
      </c>
      <c r="J530" s="163">
        <f ca="1"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>5</v>
      </c>
      <c r="K530" s="163">
        <f ca="1"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>36</v>
      </c>
      <c r="L530" s="164">
        <f ca="1"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>10.477769110764429</v>
      </c>
      <c r="M530" s="164">
        <f ca="1"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>9.2701863354037251</v>
      </c>
      <c r="N530" s="165">
        <f ca="1"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>-39.255619600932604</v>
      </c>
      <c r="O530" s="164" t="str">
        <f ca="1"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>NA</v>
      </c>
      <c r="P530" s="164" t="str">
        <f ca="1"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>NA</v>
      </c>
      <c r="Q530" s="165" t="str">
        <f ca="1"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 xml:space="preserve"> </v>
      </c>
      <c r="R530" s="165">
        <f ca="1"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>3.379862274334636</v>
      </c>
      <c r="S530" s="166">
        <f ca="1"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>38.519374009323471</v>
      </c>
    </row>
    <row r="531" spans="2:19" ht="14.1" customHeight="1" x14ac:dyDescent="0.2">
      <c r="B531" s="160" t="str">
        <f>IF((IF($X$1=1,'X1'!B490,(IF($X$1=2,'X2'!B490,(IF($X$1=3,'X3'!B490,(IF($X$1=4,'X4'!B490,(IF($X$1=5,'X5'!B490,'X6'!B490))))))))))="","",(IF($X$1=1,'X1'!B490,(IF($X$1=2,'X2'!B490,(IF($X$1=3,'X3'!B490,(IF($X$1=4,'X4'!B490,(IF($X$1=5,'X5'!B490,'X6'!B490)))))))))))</f>
        <v>WHR UN Equity</v>
      </c>
      <c r="C531" s="160" t="str">
        <f ca="1"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>Whirlpool Corp</v>
      </c>
      <c r="D531" s="160" t="str">
        <f ca="1"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>Consumer Discretionary</v>
      </c>
      <c r="E531" s="161">
        <f ca="1"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>108.37</v>
      </c>
      <c r="F531" s="161">
        <f ca="1"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>146</v>
      </c>
      <c r="G531" s="139">
        <f ca="1"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>34.72363200147641</v>
      </c>
      <c r="H531" s="162">
        <f ca="1"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>6996.71929413</v>
      </c>
      <c r="I531" s="163">
        <f ca="1"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>3</v>
      </c>
      <c r="J531" s="163">
        <f ca="1"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>1</v>
      </c>
      <c r="K531" s="163">
        <f ca="1"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>11</v>
      </c>
      <c r="L531" s="164">
        <f ca="1"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>6.6800221907168842</v>
      </c>
      <c r="M531" s="164">
        <f ca="1"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>5.8749864469261626</v>
      </c>
      <c r="N531" s="165">
        <f ca="1"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>-61.272881208057669</v>
      </c>
      <c r="O531" s="164">
        <f ca="1"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>6.3746953088713427</v>
      </c>
      <c r="P531" s="164">
        <f ca="1"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>6.2669949771689506</v>
      </c>
      <c r="Q531" s="165">
        <f ca="1"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>-43.83878760198342</v>
      </c>
      <c r="R531" s="165">
        <f ca="1"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>4.6396604226261884</v>
      </c>
      <c r="S531" s="166">
        <f ca="1"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>1.2532637075718027</v>
      </c>
    </row>
    <row r="532" spans="2:19" ht="14.1" customHeight="1" x14ac:dyDescent="0.2">
      <c r="B532" s="160" t="str">
        <f>IF((IF($X$1=1,'X1'!B491,(IF($X$1=2,'X2'!B491,(IF($X$1=3,'X3'!B491,(IF($X$1=4,'X4'!B491,(IF($X$1=5,'X5'!B491,'X6'!B491))))))))))="","",(IF($X$1=1,'X1'!B491,(IF($X$1=2,'X2'!B491,(IF($X$1=3,'X3'!B491,(IF($X$1=4,'X4'!B491,(IF($X$1=5,'X5'!B491,'X6'!B491)))))))))))</f>
        <v>WLTW UW Equity</v>
      </c>
      <c r="C532" s="160" t="str">
        <f ca="1"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>Willis Towers Watson PLC</v>
      </c>
      <c r="D532" s="160" t="str">
        <f ca="1"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>Financials</v>
      </c>
      <c r="E532" s="161">
        <f ca="1"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>140.07</v>
      </c>
      <c r="F532" s="161">
        <f ca="1"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>166</v>
      </c>
      <c r="G532" s="139">
        <f ca="1"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>18.512172485185975</v>
      </c>
      <c r="H532" s="162">
        <f ca="1"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>18316.886946539998</v>
      </c>
      <c r="I532" s="163">
        <f ca="1"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>13</v>
      </c>
      <c r="J532" s="163">
        <f ca="1"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>3</v>
      </c>
      <c r="K532" s="163">
        <f ca="1"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>21</v>
      </c>
      <c r="L532" s="164">
        <f ca="1"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>13.056487695749441</v>
      </c>
      <c r="M532" s="164">
        <f ca="1"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>12.018018018018019</v>
      </c>
      <c r="N532" s="165">
        <f ca="1"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>-24.305618220624837</v>
      </c>
      <c r="O532" s="164">
        <f ca="1"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>10.093499999999999</v>
      </c>
      <c r="P532" s="164">
        <f ca="1"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>9.7030852178468514</v>
      </c>
      <c r="Q532" s="165">
        <f ca="1"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>-11.076032677121795</v>
      </c>
      <c r="R532" s="165">
        <f ca="1"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>1.8397943885200256</v>
      </c>
      <c r="S532" s="166">
        <f ca="1"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>1.8749999999999916</v>
      </c>
    </row>
    <row r="533" spans="2:19" ht="14.1" customHeight="1" x14ac:dyDescent="0.2">
      <c r="B533" s="160" t="str">
        <f>IF((IF($X$1=1,'X1'!B492,(IF($X$1=2,'X2'!B492,(IF($X$1=3,'X3'!B492,(IF($X$1=4,'X4'!B492,(IF($X$1=5,'X5'!B492,'X6'!B492))))))))))="","",(IF($X$1=1,'X1'!B492,(IF($X$1=2,'X2'!B492,(IF($X$1=3,'X3'!B492,(IF($X$1=4,'X4'!B492,(IF($X$1=5,'X5'!B492,'X6'!B492)))))))))))</f>
        <v>WM UN Equity</v>
      </c>
      <c r="C533" s="160" t="str">
        <f ca="1"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>Waste Management Inc</v>
      </c>
      <c r="D533" s="160" t="str">
        <f ca="1"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>Industrials</v>
      </c>
      <c r="E533" s="161">
        <f ca="1"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>90.25</v>
      </c>
      <c r="F533" s="161">
        <f ca="1"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>96</v>
      </c>
      <c r="G533" s="139">
        <f ca="1"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>6.3711911357340778</v>
      </c>
      <c r="H533" s="162">
        <f ca="1"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>38691.70564</v>
      </c>
      <c r="I533" s="163">
        <f ca="1"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>7</v>
      </c>
      <c r="J533" s="163">
        <f ca="1"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>1</v>
      </c>
      <c r="K533" s="163">
        <f ca="1"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>12</v>
      </c>
      <c r="L533" s="164">
        <f ca="1"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>20.432420194702289</v>
      </c>
      <c r="M533" s="164">
        <f ca="1"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>18.770798668885192</v>
      </c>
      <c r="N533" s="165">
        <f ca="1"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>18.456008302900194</v>
      </c>
      <c r="O533" s="164">
        <f ca="1"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>11.008662588113808</v>
      </c>
      <c r="P533" s="164">
        <f ca="1"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>10.485888133685441</v>
      </c>
      <c r="Q533" s="165">
        <f ca="1"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>-3.0134292114703309</v>
      </c>
      <c r="R533" s="165">
        <f ca="1"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>2.1495844875346259</v>
      </c>
      <c r="S533" s="166">
        <f ca="1"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>23.444444444444439</v>
      </c>
    </row>
    <row r="534" spans="2:19" ht="14.1" customHeight="1" x14ac:dyDescent="0.2">
      <c r="B534" s="160" t="str">
        <f>IF((IF($X$1=1,'X1'!B493,(IF($X$1=2,'X2'!B493,(IF($X$1=3,'X3'!B493,(IF($X$1=4,'X4'!B493,(IF($X$1=5,'X5'!B493,'X6'!B493))))))))))="","",(IF($X$1=1,'X1'!B493,(IF($X$1=2,'X2'!B493,(IF($X$1=3,'X3'!B493,(IF($X$1=4,'X4'!B493,(IF($X$1=5,'X5'!B493,'X6'!B493)))))))))))</f>
        <v>WMB UN Equity</v>
      </c>
      <c r="C534" s="160" t="str">
        <f ca="1"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>Williams Cos Inc/The</v>
      </c>
      <c r="D534" s="160" t="str">
        <f ca="1"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>Energy</v>
      </c>
      <c r="E534" s="161">
        <f ca="1"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>26.94</v>
      </c>
      <c r="F534" s="161">
        <f ca="1"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>34</v>
      </c>
      <c r="G534" s="139">
        <f ca="1"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>26.206384558277641</v>
      </c>
      <c r="H534" s="162">
        <f ca="1"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>32609.475612540002</v>
      </c>
      <c r="I534" s="163">
        <f ca="1"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>15</v>
      </c>
      <c r="J534" s="163">
        <f ca="1"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>0</v>
      </c>
      <c r="K534" s="163">
        <f ca="1"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>22</v>
      </c>
      <c r="L534" s="164">
        <f ca="1"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>26.360078277886497</v>
      </c>
      <c r="M534" s="164">
        <f ca="1"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>24.314079422382669</v>
      </c>
      <c r="N534" s="165">
        <f ca="1"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>52.821331080496556</v>
      </c>
      <c r="O534" s="164">
        <f ca="1"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>11.987756940438873</v>
      </c>
      <c r="P534" s="164">
        <f ca="1"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>11.507449420953671</v>
      </c>
      <c r="Q534" s="165">
        <f ca="1"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>5.6124145684047111</v>
      </c>
      <c r="R534" s="165">
        <f ca="1"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>5.6755753526354864</v>
      </c>
      <c r="S534" s="166">
        <f ca="1"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>39.333333333333329</v>
      </c>
    </row>
    <row r="535" spans="2:19" ht="14.1" customHeight="1" x14ac:dyDescent="0.2">
      <c r="B535" s="160" t="str">
        <f>IF((IF($X$1=1,'X1'!B494,(IF($X$1=2,'X2'!B494,(IF($X$1=3,'X3'!B494,(IF($X$1=4,'X4'!B494,(IF($X$1=5,'X5'!B494,'X6'!B494))))))))))="","",(IF($X$1=1,'X1'!B494,(IF($X$1=2,'X2'!B494,(IF($X$1=3,'X3'!B494,(IF($X$1=4,'X4'!B494,(IF($X$1=5,'X5'!B494,'X6'!B494)))))))))))</f>
        <v>WMT UN Equity</v>
      </c>
      <c r="C535" s="160" t="str">
        <f ca="1"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>Walmart Inc</v>
      </c>
      <c r="D535" s="160" t="str">
        <f ca="1"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>Consumer Staples</v>
      </c>
      <c r="E535" s="161">
        <f ca="1"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>95.81</v>
      </c>
      <c r="F535" s="161">
        <f ca="1"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>102.5</v>
      </c>
      <c r="G535" s="139">
        <f ca="1"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>6.98256966913684</v>
      </c>
      <c r="H535" s="162">
        <f ca="1"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>280602.05972655996</v>
      </c>
      <c r="I535" s="163">
        <f ca="1"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>15</v>
      </c>
      <c r="J535" s="163">
        <f ca="1"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>0</v>
      </c>
      <c r="K535" s="163">
        <f ca="1"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>37</v>
      </c>
      <c r="L535" s="164">
        <f ca="1"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>19.964575953323607</v>
      </c>
      <c r="M535" s="164">
        <f ca="1"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>20.26009727215056</v>
      </c>
      <c r="N535" s="165">
        <f ca="1"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>15.74370301487631</v>
      </c>
      <c r="O535" s="164">
        <f ca="1"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>9.7158874441644798</v>
      </c>
      <c r="P535" s="164">
        <f ca="1"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>9.7628270499067291</v>
      </c>
      <c r="Q535" s="165">
        <f ca="1"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>-14.402807985570421</v>
      </c>
      <c r="R535" s="165">
        <f ca="1"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>2.2127126604738545</v>
      </c>
      <c r="S535" s="166">
        <f ca="1"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>1.7000000000000126</v>
      </c>
    </row>
    <row r="536" spans="2:19" ht="14.1" customHeight="1" x14ac:dyDescent="0.2">
      <c r="B536" s="160" t="str">
        <f>IF((IF($X$1=1,'X1'!B495,(IF($X$1=2,'X2'!B495,(IF($X$1=3,'X3'!B495,(IF($X$1=4,'X4'!B495,(IF($X$1=5,'X5'!B495,'X6'!B495))))))))))="","",(IF($X$1=1,'X1'!B495,(IF($X$1=2,'X2'!B495,(IF($X$1=3,'X3'!B495,(IF($X$1=4,'X4'!B495,(IF($X$1=5,'X5'!B495,'X6'!B495)))))))))))</f>
        <v>WRK UN Equity</v>
      </c>
      <c r="C536" s="160" t="str">
        <f ca="1"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>WestRock Co</v>
      </c>
      <c r="D536" s="160" t="str">
        <f ca="1"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>Materials</v>
      </c>
      <c r="E536" s="161">
        <f ca="1"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>43.11</v>
      </c>
      <c r="F536" s="161">
        <f ca="1"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>59</v>
      </c>
      <c r="G536" s="139">
        <f ca="1"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>36.859197401994905</v>
      </c>
      <c r="H536" s="162">
        <f ca="1"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>10997.892287639999</v>
      </c>
      <c r="I536" s="163">
        <f ca="1"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>9</v>
      </c>
      <c r="J536" s="163">
        <f ca="1"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>0</v>
      </c>
      <c r="K536" s="163">
        <f ca="1"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>15</v>
      </c>
      <c r="L536" s="164">
        <f ca="1"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>9.6486123545210383</v>
      </c>
      <c r="M536" s="164">
        <f ca="1"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>8.7943696450428401</v>
      </c>
      <c r="N536" s="165">
        <f ca="1"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>-44.062617434084004</v>
      </c>
      <c r="O536" s="164">
        <f ca="1"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>5.0852252313629052</v>
      </c>
      <c r="P536" s="164">
        <f ca="1"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>4.7409458467530525</v>
      </c>
      <c r="Q536" s="165">
        <f ca="1"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>-55.199048664666293</v>
      </c>
      <c r="R536" s="165">
        <f ca="1"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>4.0640222686151706</v>
      </c>
      <c r="S536" s="166">
        <f ca="1"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>43.103448275862085</v>
      </c>
    </row>
    <row r="537" spans="2:19" ht="14.1" customHeight="1" x14ac:dyDescent="0.2">
      <c r="B537" s="160" t="str">
        <f>IF((IF($X$1=1,'X1'!B496,(IF($X$1=2,'X2'!B496,(IF($X$1=3,'X3'!B496,(IF($X$1=4,'X4'!B496,(IF($X$1=5,'X5'!B496,'X6'!B496))))))))))="","",(IF($X$1=1,'X1'!B496,(IF($X$1=2,'X2'!B496,(IF($X$1=3,'X3'!B496,(IF($X$1=4,'X4'!B496,(IF($X$1=5,'X5'!B496,'X6'!B496)))))))))))</f>
        <v>WU UN Equity</v>
      </c>
      <c r="C537" s="160" t="str">
        <f ca="1"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>Western Union Co/The</v>
      </c>
      <c r="D537" s="160" t="str">
        <f ca="1"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>Information Technology</v>
      </c>
      <c r="E537" s="161">
        <f ca="1"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>18.399999999999999</v>
      </c>
      <c r="F537" s="161">
        <f ca="1"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>20</v>
      </c>
      <c r="G537" s="139">
        <f ca="1"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>8.6956521739130608</v>
      </c>
      <c r="H537" s="162">
        <f ca="1"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>8229.4119967999995</v>
      </c>
      <c r="I537" s="163">
        <f ca="1"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>4</v>
      </c>
      <c r="J537" s="163">
        <f ca="1"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>6</v>
      </c>
      <c r="K537" s="163">
        <f ca="1"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>20</v>
      </c>
      <c r="L537" s="164">
        <f ca="1"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>9.5733610822060342</v>
      </c>
      <c r="M537" s="164">
        <f ca="1"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>9.2092092092092077</v>
      </c>
      <c r="N537" s="165">
        <f ca="1"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>-44.498883194733409</v>
      </c>
      <c r="O537" s="164">
        <f ca="1"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>7.4147809644530103</v>
      </c>
      <c r="P537" s="164">
        <f ca="1"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>7.2491551794731812</v>
      </c>
      <c r="Q537" s="165">
        <f ca="1"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>-34.67560903657612</v>
      </c>
      <c r="R537" s="165">
        <f ca="1"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>4.1467391304347831</v>
      </c>
      <c r="S537" s="166">
        <f ca="1"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>-9.811320754716979</v>
      </c>
    </row>
    <row r="538" spans="2:19" ht="14.1" customHeight="1" x14ac:dyDescent="0.2">
      <c r="B538" s="160" t="str">
        <f>IF((IF($X$1=1,'X1'!B497,(IF($X$1=2,'X2'!B497,(IF($X$1=3,'X3'!B497,(IF($X$1=4,'X4'!B497,(IF($X$1=5,'X5'!B497,'X6'!B497))))))))))="","",(IF($X$1=1,'X1'!B497,(IF($X$1=2,'X2'!B497,(IF($X$1=3,'X3'!B497,(IF($X$1=4,'X4'!B497,(IF($X$1=5,'X5'!B497,'X6'!B497)))))))))))</f>
        <v>WY UN Equity</v>
      </c>
      <c r="C538" s="160" t="str">
        <f ca="1"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>Weyerhaeuser Co</v>
      </c>
      <c r="D538" s="160" t="str">
        <f ca="1"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>Real Estate</v>
      </c>
      <c r="E538" s="161">
        <f ca="1"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>28.72</v>
      </c>
      <c r="F538" s="161">
        <f ca="1"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>36</v>
      </c>
      <c r="G538" s="139">
        <f ca="1"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>25.348189415041777</v>
      </c>
      <c r="H538" s="162">
        <f ca="1"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>21760.556991919999</v>
      </c>
      <c r="I538" s="163">
        <f ca="1"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>6</v>
      </c>
      <c r="J538" s="163">
        <f ca="1"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>1</v>
      </c>
      <c r="K538" s="163">
        <f ca="1"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>13</v>
      </c>
      <c r="L538" s="164">
        <f ca="1"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>19.301075268817204</v>
      </c>
      <c r="M538" s="164">
        <f ca="1"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>16.430205949656749</v>
      </c>
      <c r="N538" s="165">
        <f ca="1"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>11.897088573516656</v>
      </c>
      <c r="O538" s="164">
        <f ca="1"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>11.749200703451308</v>
      </c>
      <c r="P538" s="164">
        <f ca="1"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>10.723738764044944</v>
      </c>
      <c r="Q538" s="165">
        <f ca="1"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>3.5107286296767182</v>
      </c>
      <c r="R538" s="165">
        <f ca="1"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>4.6448467966573821</v>
      </c>
      <c r="S538" s="166">
        <f ca="1"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>11.635845042433317</v>
      </c>
    </row>
    <row r="539" spans="2:19" ht="14.1" customHeight="1" x14ac:dyDescent="0.2">
      <c r="B539" s="160" t="str">
        <f>IF((IF($X$1=1,'X1'!B498,(IF($X$1=2,'X2'!B498,(IF($X$1=3,'X3'!B498,(IF($X$1=4,'X4'!B498,(IF($X$1=5,'X5'!B498,'X6'!B498))))))))))="","",(IF($X$1=1,'X1'!B498,(IF($X$1=2,'X2'!B498,(IF($X$1=3,'X3'!B498,(IF($X$1=4,'X4'!B498,(IF($X$1=5,'X5'!B498,'X6'!B498)))))))))))</f>
        <v>WYN UN Equity</v>
      </c>
      <c r="C539" s="160" t="str">
        <f ca="1"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>Wyndham Destinations Inc</v>
      </c>
      <c r="D539" s="160" t="str">
        <f ca="1"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>Consumer Discretionary</v>
      </c>
      <c r="E539" s="161" t="str">
        <f ca="1"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>#N/A N/A</v>
      </c>
      <c r="F539" s="161">
        <f ca="1"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>59.5</v>
      </c>
      <c r="G539" s="139" t="str">
        <f ca="1"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 xml:space="preserve"> </v>
      </c>
      <c r="H539" s="162" t="str">
        <f ca="1"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>#N/A N/A</v>
      </c>
      <c r="I539" s="163">
        <f ca="1"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>7</v>
      </c>
      <c r="J539" s="163">
        <f ca="1"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>1</v>
      </c>
      <c r="K539" s="163">
        <f ca="1"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>14</v>
      </c>
      <c r="L539" s="164" t="str">
        <f ca="1"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>NA</v>
      </c>
      <c r="M539" s="164" t="str">
        <f ca="1"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>NA</v>
      </c>
      <c r="N539" s="165" t="str">
        <f ca="1"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 xml:space="preserve"> </v>
      </c>
      <c r="O539" s="164" t="str">
        <f ca="1"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>NA</v>
      </c>
      <c r="P539" s="164" t="str">
        <f ca="1"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>NA</v>
      </c>
      <c r="Q539" s="165" t="str">
        <f ca="1"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 xml:space="preserve"> </v>
      </c>
      <c r="R539" s="165" t="str">
        <f ca="1"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 xml:space="preserve"> </v>
      </c>
      <c r="S539" s="166">
        <f ca="1"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>-29.605911330049249</v>
      </c>
    </row>
    <row r="540" spans="2:19" ht="14.1" customHeight="1" x14ac:dyDescent="0.2">
      <c r="B540" s="160" t="str">
        <f>IF((IF($X$1=1,'X1'!B499,(IF($X$1=2,'X2'!B499,(IF($X$1=3,'X3'!B499,(IF($X$1=4,'X4'!B499,(IF($X$1=5,'X5'!B499,'X6'!B499))))))))))="","",(IF($X$1=1,'X1'!B499,(IF($X$1=2,'X2'!B499,(IF($X$1=3,'X3'!B499,(IF($X$1=4,'X4'!B499,(IF($X$1=5,'X5'!B499,'X6'!B499)))))))))))</f>
        <v>WYNN UW Equity</v>
      </c>
      <c r="C540" s="160" t="str">
        <f ca="1"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>Wynn Resorts Ltd</v>
      </c>
      <c r="D540" s="160" t="str">
        <f ca="1"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>Consumer Discretionary</v>
      </c>
      <c r="E540" s="161">
        <f ca="1"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>117.83</v>
      </c>
      <c r="F540" s="161">
        <f ca="1"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>175</v>
      </c>
      <c r="G540" s="139">
        <f ca="1"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>48.519052872782822</v>
      </c>
      <c r="H540" s="162">
        <f ca="1"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>12801.51085483</v>
      </c>
      <c r="I540" s="163">
        <f ca="1"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>9</v>
      </c>
      <c r="J540" s="163">
        <f ca="1"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>0</v>
      </c>
      <c r="K540" s="163">
        <f ca="1"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>19</v>
      </c>
      <c r="L540" s="164">
        <f ca="1"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>14.158856044220137</v>
      </c>
      <c r="M540" s="164">
        <f ca="1"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>11.539516208010967</v>
      </c>
      <c r="N540" s="165">
        <f ca="1"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>-17.914688854697026</v>
      </c>
      <c r="O540" s="164">
        <f ca="1"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>9.1711291263409471</v>
      </c>
      <c r="P540" s="164">
        <f ca="1"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>8.0488274352992093</v>
      </c>
      <c r="Q540" s="165">
        <f ca="1"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>-19.202141304340515</v>
      </c>
      <c r="R540" s="165">
        <f ca="1"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>2.6045998472375453</v>
      </c>
      <c r="S540" s="166">
        <f ca="1"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>9.605263157894731</v>
      </c>
    </row>
    <row r="541" spans="2:19" ht="14.1" customHeight="1" x14ac:dyDescent="0.2">
      <c r="B541" s="160" t="str">
        <f>IF((IF($X$1=1,'X1'!B500,(IF($X$1=2,'X2'!B500,(IF($X$1=3,'X3'!B500,(IF($X$1=4,'X4'!B500,(IF($X$1=5,'X5'!B500,'X6'!B500))))))))))="","",(IF($X$1=1,'X1'!B500,(IF($X$1=2,'X2'!B500,(IF($X$1=3,'X3'!B500,(IF($X$1=4,'X4'!B500,(IF($X$1=5,'X5'!B500,'X6'!B500)))))))))))</f>
        <v>XEC UN Equity</v>
      </c>
      <c r="C541" s="160" t="str">
        <f ca="1"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>Cimarex Energy Co</v>
      </c>
      <c r="D541" s="160" t="str">
        <f ca="1"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>Energy</v>
      </c>
      <c r="E541" s="161">
        <f ca="1"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>93.24</v>
      </c>
      <c r="F541" s="161">
        <f ca="1"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>118</v>
      </c>
      <c r="G541" s="139">
        <f ca="1"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>26.555126555126552</v>
      </c>
      <c r="H541" s="162">
        <f ca="1"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>8891.0003397599994</v>
      </c>
      <c r="I541" s="163">
        <f ca="1"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>16</v>
      </c>
      <c r="J541" s="163">
        <f ca="1"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>0</v>
      </c>
      <c r="K541" s="163">
        <f ca="1"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>26</v>
      </c>
      <c r="L541" s="164">
        <f ca="1"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>11.423670668953687</v>
      </c>
      <c r="M541" s="164">
        <f ca="1"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>8.9173680183626622</v>
      </c>
      <c r="N541" s="165">
        <f ca="1"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>-33.771799193810956</v>
      </c>
      <c r="O541" s="164">
        <f ca="1"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>5.6813428327158739</v>
      </c>
      <c r="P541" s="164">
        <f ca="1"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>4.6374975167685015</v>
      </c>
      <c r="Q541" s="165">
        <f ca="1"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>-49.947238875861224</v>
      </c>
      <c r="R541" s="165">
        <f ca="1"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>0.72715572715572729</v>
      </c>
      <c r="S541" s="166">
        <f ca="1"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>41.926605504587137</v>
      </c>
    </row>
    <row r="542" spans="2:19" ht="14.1" customHeight="1" x14ac:dyDescent="0.2">
      <c r="B542" s="160" t="str">
        <f>IF((IF($X$1=1,'X1'!B501,(IF($X$1=2,'X2'!B501,(IF($X$1=3,'X3'!B501,(IF($X$1=4,'X4'!B501,(IF($X$1=5,'X5'!B501,'X6'!B501))))))))))="","",(IF($X$1=1,'X1'!B501,(IF($X$1=2,'X2'!B501,(IF($X$1=3,'X3'!B501,(IF($X$1=4,'X4'!B501,(IF($X$1=5,'X5'!B501,'X6'!B501)))))))))))</f>
        <v>XEL UN Equity</v>
      </c>
      <c r="C542" s="160" t="str">
        <f ca="1"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>Xcel Energy Inc</v>
      </c>
      <c r="D542" s="160" t="str">
        <f ca="1"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>Utilities</v>
      </c>
      <c r="E542" s="161">
        <f ca="1"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>48.26</v>
      </c>
      <c r="F542" s="161">
        <f ca="1"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>48.5</v>
      </c>
      <c r="G542" s="139">
        <f ca="1"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>0.49730625777042459</v>
      </c>
      <c r="H542" s="162">
        <f ca="1"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>24568.543783819998</v>
      </c>
      <c r="I542" s="163">
        <f ca="1"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>5</v>
      </c>
      <c r="J542" s="163">
        <f ca="1"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>1</v>
      </c>
      <c r="K542" s="163">
        <f ca="1"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>17</v>
      </c>
      <c r="L542" s="164">
        <f ca="1"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>18.590138674884436</v>
      </c>
      <c r="M542" s="164">
        <f ca="1"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>17.517241379310345</v>
      </c>
      <c r="N542" s="165">
        <f ca="1"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>7.775466647614282</v>
      </c>
      <c r="O542" s="164">
        <f ca="1"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>10.461440677750344</v>
      </c>
      <c r="P542" s="164">
        <f ca="1"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>9.9565386479282783</v>
      </c>
      <c r="Q542" s="165">
        <f ca="1"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>-7.8344668372219095</v>
      </c>
      <c r="R542" s="165">
        <f ca="1"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>3.3215913800248655</v>
      </c>
      <c r="S542" s="166">
        <f ca="1"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>1.1340206185567021</v>
      </c>
    </row>
    <row r="543" spans="2:19" ht="14.1" customHeight="1" x14ac:dyDescent="0.2">
      <c r="B543" s="160" t="str">
        <f>IF((IF($X$1=1,'X1'!B502,(IF($X$1=2,'X2'!B502,(IF($X$1=3,'X3'!B502,(IF($X$1=4,'X4'!B502,(IF($X$1=5,'X5'!B502,'X6'!B502))))))))))="","",(IF($X$1=1,'X1'!B502,(IF($X$1=2,'X2'!B502,(IF($X$1=3,'X3'!B502,(IF($X$1=4,'X4'!B502,(IF($X$1=5,'X5'!B502,'X6'!B502)))))))))))</f>
        <v>XL UN Equity</v>
      </c>
      <c r="C543" s="160" t="str">
        <f ca="1"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>XL Group Ltd</v>
      </c>
      <c r="D543" s="160" t="str">
        <f ca="1"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>Financials</v>
      </c>
      <c r="E543" s="161">
        <f ca="1"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>57.59</v>
      </c>
      <c r="F543" s="161">
        <f ca="1"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>57.599998474121094</v>
      </c>
      <c r="G543" s="139">
        <f ca="1"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>1.7361476160959732E-2</v>
      </c>
      <c r="H543" s="162">
        <f ca="1"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>14903.962239659999</v>
      </c>
      <c r="I543" s="163">
        <f ca="1"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>0</v>
      </c>
      <c r="J543" s="163">
        <f ca="1"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>0</v>
      </c>
      <c r="K543" s="163">
        <f ca="1"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>3</v>
      </c>
      <c r="L543" s="164">
        <f ca="1"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>15.275862068965518</v>
      </c>
      <c r="M543" s="164">
        <f ca="1"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>15.255629139072848</v>
      </c>
      <c r="N543" s="165">
        <f ca="1"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>-11.438898239548301</v>
      </c>
      <c r="O543" s="164" t="str">
        <f ca="1"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>NA</v>
      </c>
      <c r="P543" s="164" t="str">
        <f ca="1"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>NA</v>
      </c>
      <c r="Q543" s="165" t="str">
        <f ca="1"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 xml:space="preserve"> </v>
      </c>
      <c r="R543" s="165">
        <f ca="1"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>1.5974995658968569</v>
      </c>
      <c r="S543" s="166">
        <f ca="1"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>118.675</v>
      </c>
    </row>
    <row r="544" spans="2:19" ht="14.1" customHeight="1" x14ac:dyDescent="0.2">
      <c r="B544" s="160" t="str">
        <f>IF((IF($X$1=1,'X1'!B503,(IF($X$1=2,'X2'!B503,(IF($X$1=3,'X3'!B503,(IF($X$1=4,'X4'!B503,(IF($X$1=5,'X5'!B503,'X6'!B503))))))))))="","",(IF($X$1=1,'X1'!B503,(IF($X$1=2,'X2'!B503,(IF($X$1=3,'X3'!B503,(IF($X$1=4,'X4'!B503,(IF($X$1=5,'X5'!B503,'X6'!B503)))))))))))</f>
        <v>XLNX UW Equity</v>
      </c>
      <c r="C544" s="160" t="str">
        <f ca="1"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>Xilinx Inc</v>
      </c>
      <c r="D544" s="160" t="str">
        <f ca="1"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>Information Technology</v>
      </c>
      <c r="E544" s="161">
        <f ca="1"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>78.89</v>
      </c>
      <c r="F544" s="161">
        <f ca="1"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>80</v>
      </c>
      <c r="G544" s="139">
        <f ca="1"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>1.4070224363037065</v>
      </c>
      <c r="H544" s="162">
        <f ca="1"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>19952.350511730001</v>
      </c>
      <c r="I544" s="163">
        <f ca="1"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>13</v>
      </c>
      <c r="J544" s="163">
        <f ca="1"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>2</v>
      </c>
      <c r="K544" s="163">
        <f ca="1"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>28</v>
      </c>
      <c r="L544" s="164">
        <f ca="1"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>22.585170340681362</v>
      </c>
      <c r="M544" s="164">
        <f ca="1"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>20.432530432530431</v>
      </c>
      <c r="N544" s="165">
        <f ca="1"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>30.936477416993924</v>
      </c>
      <c r="O544" s="164">
        <f ca="1"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>19.456789742695307</v>
      </c>
      <c r="P544" s="164">
        <f ca="1"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>17.64218611378978</v>
      </c>
      <c r="Q544" s="165">
        <f ca="1"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>71.41476547159553</v>
      </c>
      <c r="R544" s="165">
        <f ca="1"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>1.8278615794143742</v>
      </c>
      <c r="S544" s="166">
        <f ca="1"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>35.38461538461538</v>
      </c>
    </row>
    <row r="545" spans="2:19" ht="14.1" customHeight="1" x14ac:dyDescent="0.2">
      <c r="B545" s="160" t="str">
        <f>IF((IF($X$1=1,'X1'!B504,(IF($X$1=2,'X2'!B504,(IF($X$1=3,'X3'!B504,(IF($X$1=4,'X4'!B504,(IF($X$1=5,'X5'!B504,'X6'!B504))))))))))="","",(IF($X$1=1,'X1'!B504,(IF($X$1=2,'X2'!B504,(IF($X$1=3,'X3'!B504,(IF($X$1=4,'X4'!B504,(IF($X$1=5,'X5'!B504,'X6'!B504)))))))))))</f>
        <v>XOM UN Equity</v>
      </c>
      <c r="C545" s="160" t="str">
        <f ca="1"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>Exxon Mobil Corp</v>
      </c>
      <c r="D545" s="160" t="str">
        <f ca="1"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>Energy</v>
      </c>
      <c r="E545" s="161">
        <f ca="1"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>81.2</v>
      </c>
      <c r="F545" s="161">
        <f ca="1"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>87</v>
      </c>
      <c r="G545" s="139">
        <f ca="1"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>7.1428571428571397</v>
      </c>
      <c r="H545" s="162">
        <f ca="1"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>343785.40025760001</v>
      </c>
      <c r="I545" s="163">
        <f ca="1"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>8</v>
      </c>
      <c r="J545" s="163">
        <f ca="1"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>4</v>
      </c>
      <c r="K545" s="163">
        <f ca="1"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>26</v>
      </c>
      <c r="L545" s="164">
        <f ca="1"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>14.097222222222223</v>
      </c>
      <c r="M545" s="164">
        <f ca="1"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>13.585410741174503</v>
      </c>
      <c r="N545" s="165">
        <f ca="1"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>-18.27200807879057</v>
      </c>
      <c r="O545" s="164">
        <f ca="1"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>6.5420581554210049</v>
      </c>
      <c r="P545" s="164">
        <f ca="1"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>6.3297474766488344</v>
      </c>
      <c r="Q545" s="165">
        <f ca="1"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>-42.364317071677185</v>
      </c>
      <c r="R545" s="165">
        <f ca="1"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>4.1440886699507384</v>
      </c>
      <c r="S545" s="166">
        <f ca="1"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>31.787741050536567</v>
      </c>
    </row>
    <row r="546" spans="2:19" ht="14.1" customHeight="1" x14ac:dyDescent="0.2">
      <c r="B546" s="160" t="str">
        <f>IF((IF($X$1=1,'X1'!B505,(IF($X$1=2,'X2'!B505,(IF($X$1=3,'X3'!B505,(IF($X$1=4,'X4'!B505,(IF($X$1=5,'X5'!B505,'X6'!B505))))))))))="","",(IF($X$1=1,'X1'!B505,(IF($X$1=2,'X2'!B505,(IF($X$1=3,'X3'!B505,(IF($X$1=4,'X4'!B505,(IF($X$1=5,'X5'!B505,'X6'!B505)))))))))))</f>
        <v>XRAY UW Equity</v>
      </c>
      <c r="C546" s="160" t="str">
        <f ca="1"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>DENTSPLY SIRONA Inc</v>
      </c>
      <c r="D546" s="160" t="str">
        <f ca="1"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>Health Care</v>
      </c>
      <c r="E546" s="161">
        <f ca="1"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>37.14</v>
      </c>
      <c r="F546" s="161">
        <f ca="1"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>41</v>
      </c>
      <c r="G546" s="139">
        <f ca="1"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>10.393107162089388</v>
      </c>
      <c r="H546" s="162">
        <f ca="1"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>8257.8886203599995</v>
      </c>
      <c r="I546" s="163">
        <f ca="1"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>5</v>
      </c>
      <c r="J546" s="163">
        <f ca="1"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>1</v>
      </c>
      <c r="K546" s="163">
        <f ca="1"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>16</v>
      </c>
      <c r="L546" s="164">
        <f ca="1"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>15.837953091684433</v>
      </c>
      <c r="M546" s="164">
        <f ca="1"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>14.361948955916475</v>
      </c>
      <c r="N546" s="165">
        <f ca="1"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>-8.1802016084247313</v>
      </c>
      <c r="O546" s="164">
        <f ca="1"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>11.804607260726073</v>
      </c>
      <c r="P546" s="164">
        <f ca="1"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>10.797133918770582</v>
      </c>
      <c r="Q546" s="165">
        <f ca="1"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>3.9988616745644467</v>
      </c>
      <c r="R546" s="165">
        <f ca="1"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>0.99623047926763597</v>
      </c>
      <c r="S546" s="166">
        <f ca="1"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>-31.142857142857139</v>
      </c>
    </row>
    <row r="547" spans="2:19" ht="14.1" customHeight="1" x14ac:dyDescent="0.2">
      <c r="B547" s="160" t="str">
        <f>IF((IF($X$1=1,'X1'!B506,(IF($X$1=2,'X2'!B506,(IF($X$1=3,'X3'!B506,(IF($X$1=4,'X4'!B506,(IF($X$1=5,'X5'!B506,'X6'!B506))))))))))="","",(IF($X$1=1,'X1'!B506,(IF($X$1=2,'X2'!B506,(IF($X$1=3,'X3'!B506,(IF($X$1=4,'X4'!B506,(IF($X$1=5,'X5'!B506,'X6'!B506)))))))))))</f>
        <v>XRX UN Equity</v>
      </c>
      <c r="C547" s="160" t="str">
        <f ca="1"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>Xerox Corp</v>
      </c>
      <c r="D547" s="160" t="str">
        <f ca="1"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>Information Technology</v>
      </c>
      <c r="E547" s="161">
        <f ca="1"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>26.4</v>
      </c>
      <c r="F547" s="161">
        <f ca="1"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>37</v>
      </c>
      <c r="G547" s="139">
        <f ca="1"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>40.151515151515163</v>
      </c>
      <c r="H547" s="162">
        <f ca="1"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>6734.6857511999997</v>
      </c>
      <c r="I547" s="163">
        <f ca="1"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>2</v>
      </c>
      <c r="J547" s="163">
        <f ca="1"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>0</v>
      </c>
      <c r="K547" s="163">
        <f ca="1"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>6</v>
      </c>
      <c r="L547" s="164">
        <f ca="1"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>7.4724030568921593</v>
      </c>
      <c r="M547" s="164">
        <f ca="1"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>7.7192982456140351</v>
      </c>
      <c r="N547" s="165">
        <f ca="1"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>-56.67908989169397</v>
      </c>
      <c r="O547" s="164">
        <f ca="1"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>6.6959398403928789</v>
      </c>
      <c r="P547" s="164">
        <f ca="1"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>7.320594630872483</v>
      </c>
      <c r="Q547" s="165">
        <f ca="1"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>-41.008615885168197</v>
      </c>
      <c r="R547" s="165">
        <f ca="1"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>3.9015151515151518</v>
      </c>
      <c r="S547" s="166">
        <f ca="1"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>-12.359550561797752</v>
      </c>
    </row>
    <row r="548" spans="2:19" ht="14.1" customHeight="1" x14ac:dyDescent="0.2">
      <c r="B548" s="160" t="str">
        <f>IF((IF($X$1=1,'X1'!B507,(IF($X$1=2,'X2'!B507,(IF($X$1=3,'X3'!B507,(IF($X$1=4,'X4'!B507,(IF($X$1=5,'X5'!B507,'X6'!B507))))))))))="","",(IF($X$1=1,'X1'!B507,(IF($X$1=2,'X2'!B507,(IF($X$1=3,'X3'!B507,(IF($X$1=4,'X4'!B507,(IF($X$1=5,'X5'!B507,'X6'!B507)))))))))))</f>
        <v>XYL UN Equity</v>
      </c>
      <c r="C548" s="160" t="str">
        <f ca="1"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>Xylem Inc/NY</v>
      </c>
      <c r="D548" s="160" t="str">
        <f ca="1"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>Industrials</v>
      </c>
      <c r="E548" s="161">
        <f ca="1"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>71.75</v>
      </c>
      <c r="F548" s="161">
        <f ca="1"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>84</v>
      </c>
      <c r="G548" s="139">
        <f ca="1"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>17.073170731707311</v>
      </c>
      <c r="H548" s="162">
        <f ca="1"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>12887.570046750001</v>
      </c>
      <c r="I548" s="163">
        <f ca="1"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>12</v>
      </c>
      <c r="J548" s="163">
        <f ca="1"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>2</v>
      </c>
      <c r="K548" s="163">
        <f ca="1"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>19</v>
      </c>
      <c r="L548" s="164">
        <f ca="1"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>21.090534979423868</v>
      </c>
      <c r="M548" s="164">
        <f ca="1"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>18.30824189844348</v>
      </c>
      <c r="N548" s="165">
        <f ca="1"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>22.27139824008708</v>
      </c>
      <c r="O548" s="164">
        <f ca="1"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>13.8174433850638</v>
      </c>
      <c r="P548" s="164">
        <f ca="1"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>12.247475197408383</v>
      </c>
      <c r="Q548" s="165">
        <f ca="1"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>21.731994259586184</v>
      </c>
      <c r="R548" s="165">
        <f ca="1"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>1.3156794425087108</v>
      </c>
      <c r="S548" s="166">
        <f ca="1"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>18.615384615384613</v>
      </c>
    </row>
    <row r="549" spans="2:19" ht="14.1" customHeight="1" x14ac:dyDescent="0.2">
      <c r="B549" s="160" t="str">
        <f>IF((IF($X$1=1,'X1'!B508,(IF($X$1=2,'X2'!B508,(IF($X$1=3,'X3'!B508,(IF($X$1=4,'X4'!B508,(IF($X$1=5,'X5'!B508,'X6'!B508))))))))))="","",(IF($X$1=1,'X1'!B508,(IF($X$1=2,'X2'!B508,(IF($X$1=3,'X3'!B508,(IF($X$1=4,'X4'!B508,(IF($X$1=5,'X5'!B508,'X6'!B508)))))))))))</f>
        <v>YUM UN Equity</v>
      </c>
      <c r="C549" s="160" t="str">
        <f ca="1"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>Yum! Brands Inc</v>
      </c>
      <c r="D549" s="160" t="str">
        <f ca="1"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>Consumer Discretionary</v>
      </c>
      <c r="E549" s="161">
        <f ca="1"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>90.43</v>
      </c>
      <c r="F549" s="161">
        <f ca="1"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>90.5</v>
      </c>
      <c r="G549" s="139">
        <f ca="1"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>7.7407939842966123E-2</v>
      </c>
      <c r="H549" s="162">
        <f ca="1"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>28698.47450412</v>
      </c>
      <c r="I549" s="163">
        <f ca="1"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>14</v>
      </c>
      <c r="J549" s="163">
        <f ca="1"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>0</v>
      </c>
      <c r="K549" s="163">
        <f ca="1"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>26</v>
      </c>
      <c r="L549" s="164">
        <f ca="1"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>23.809899947340707</v>
      </c>
      <c r="M549" s="164">
        <f ca="1"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>21.592645654250241</v>
      </c>
      <c r="N549" s="165">
        <f ca="1"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>38.036790501435227</v>
      </c>
      <c r="O549" s="164">
        <f ca="1"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>18.272350227759258</v>
      </c>
      <c r="P549" s="164">
        <f ca="1"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>17.492252910244087</v>
      </c>
      <c r="Q549" s="165">
        <f ca="1"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>60.979826082672076</v>
      </c>
      <c r="R549" s="165">
        <f ca="1"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>1.7461019573150502</v>
      </c>
      <c r="S549" s="166">
        <f ca="1"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>24.999999999999989</v>
      </c>
    </row>
    <row r="550" spans="2:19" ht="14.1" customHeight="1" x14ac:dyDescent="0.2">
      <c r="B550" s="160" t="str">
        <f>IF((IF($X$1=1,'X1'!B509,(IF($X$1=2,'X2'!B509,(IF($X$1=3,'X3'!B509,(IF($X$1=4,'X4'!B509,(IF($X$1=5,'X5'!B509,'X6'!B509))))))))))="","",(IF($X$1=1,'X1'!B509,(IF($X$1=2,'X2'!B509,(IF($X$1=3,'X3'!B509,(IF($X$1=4,'X4'!B509,(IF($X$1=5,'X5'!B509,'X6'!B509)))))))))))</f>
        <v>ZBH UN Equity</v>
      </c>
      <c r="C550" s="160" t="str">
        <f ca="1"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>Zimmer Biomet Holdings Inc</v>
      </c>
      <c r="D550" s="160" t="str">
        <f ca="1"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>Health Care</v>
      </c>
      <c r="E550" s="161">
        <f ca="1"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>127.68</v>
      </c>
      <c r="F550" s="161">
        <f ca="1"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>139</v>
      </c>
      <c r="G550" s="139">
        <f ca="1"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>8.8659147869674104</v>
      </c>
      <c r="H550" s="162">
        <f ca="1"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>25981.056601920001</v>
      </c>
      <c r="I550" s="163">
        <f ca="1"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>17</v>
      </c>
      <c r="J550" s="163">
        <f ca="1"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>2</v>
      </c>
      <c r="K550" s="163">
        <f ca="1"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>30</v>
      </c>
      <c r="L550" s="164">
        <f ca="1"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>16.092765313839173</v>
      </c>
      <c r="M550" s="164">
        <f ca="1"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>14.985915492957748</v>
      </c>
      <c r="N550" s="165">
        <f ca="1"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>-6.7029395701729726</v>
      </c>
      <c r="O550" s="164">
        <f ca="1"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>12.531681328132295</v>
      </c>
      <c r="P550" s="164">
        <f ca="1"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>11.991730102775227</v>
      </c>
      <c r="Q550" s="165">
        <f ca="1"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>10.404400943533897</v>
      </c>
      <c r="R550" s="165">
        <f ca="1"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>0.82080200501253142</v>
      </c>
      <c r="S550" s="166">
        <f ca="1"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>-6.6860465116279064</v>
      </c>
    </row>
    <row r="551" spans="2:19" ht="14.1" customHeight="1" x14ac:dyDescent="0.2">
      <c r="B551" s="138" t="str">
        <f>IF((IF($X$1=1,'X1'!B510,(IF($X$1=2,'X2'!B510,(IF($X$1=3,'X3'!B510,(IF($X$1=4,'X4'!B510,(IF($X$1=5,'X5'!B510,'X6'!B510))))))))))="","",(IF($X$1=1,'X1'!B510,(IF($X$1=2,'X2'!B510,(IF($X$1=3,'X3'!B510,(IF($X$1=4,'X4'!B510,(IF($X$1=5,'X5'!B510,'X6'!B510)))))))))))</f>
        <v>ZION UW Equity</v>
      </c>
      <c r="C551" s="138" t="str">
        <f ca="1"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>Zions Bancorp NA</v>
      </c>
      <c r="D551" s="138" t="str">
        <f ca="1"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>Financials</v>
      </c>
      <c r="E551" s="155">
        <f ca="1"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>48.17</v>
      </c>
      <c r="F551" s="155">
        <f ca="1"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>59</v>
      </c>
      <c r="G551" s="139">
        <f ca="1"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>22.482873157566942</v>
      </c>
      <c r="H551" s="156">
        <f ca="1"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>9364.3834058700013</v>
      </c>
      <c r="I551" s="157">
        <f ca="1"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>10</v>
      </c>
      <c r="J551" s="157">
        <f ca="1"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>1</v>
      </c>
      <c r="K551" s="157">
        <f ca="1"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>22</v>
      </c>
      <c r="L551" s="158">
        <f ca="1"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>11.612825458052075</v>
      </c>
      <c r="M551" s="158">
        <f ca="1"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>10.345790378006875</v>
      </c>
      <c r="N551" s="159">
        <f ca="1"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>-32.675183078125272</v>
      </c>
      <c r="O551" s="158" t="str">
        <f ca="1"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>NA</v>
      </c>
      <c r="P551" s="158" t="str">
        <f ca="1"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>NA</v>
      </c>
      <c r="Q551" s="159" t="str">
        <f ca="1"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59">
        <f ca="1"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>2.6115839734274444</v>
      </c>
      <c r="S551" s="142">
        <f ca="1"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>33.333333333333329</v>
      </c>
    </row>
    <row r="552" spans="2:19" ht="14.1" customHeight="1" x14ac:dyDescent="0.2">
      <c r="B552" s="138" t="str">
        <f>IF((IF($X$1=1,'X1'!B511,(IF($X$1=2,'X2'!B511,(IF($X$1=3,'X3'!B511,(IF($X$1=4,'X4'!B511,(IF($X$1=5,'X5'!B511,'X6'!B511))))))))))="","",(IF($X$1=1,'X1'!B511,(IF($X$1=2,'X2'!B511,(IF($X$1=3,'X3'!B511,(IF($X$1=4,'X4'!B511,(IF($X$1=5,'X5'!B511,'X6'!B511)))))))))))</f>
        <v>ZTS UN Equity</v>
      </c>
      <c r="C552" s="138" t="str">
        <f ca="1"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>Zoetis Inc</v>
      </c>
      <c r="D552" s="138" t="str">
        <f ca="1"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>Health Care</v>
      </c>
      <c r="E552" s="155">
        <f ca="1"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>91.81</v>
      </c>
      <c r="F552" s="155">
        <f ca="1"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>97</v>
      </c>
      <c r="G552" s="139">
        <f ca="1"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>5.6529789783247963</v>
      </c>
      <c r="H552" s="156">
        <f ca="1"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>44236.24335343</v>
      </c>
      <c r="I552" s="157">
        <f ca="1"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>11</v>
      </c>
      <c r="J552" s="157">
        <f ca="1"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>1</v>
      </c>
      <c r="K552" s="157">
        <f ca="1"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>17</v>
      </c>
      <c r="L552" s="158">
        <f ca="1"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>26.712249054407913</v>
      </c>
      <c r="M552" s="158">
        <f ca="1"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>23.93378519290928</v>
      </c>
      <c r="N552" s="159">
        <f ca="1"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>54.863024821626439</v>
      </c>
      <c r="O552" s="158">
        <f ca="1"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>19.145623331622847</v>
      </c>
      <c r="P552" s="158">
        <f ca="1"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>17.553204783642979</v>
      </c>
      <c r="Q552" s="159">
        <f ca="1"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>68.673382227905577</v>
      </c>
      <c r="R552" s="159">
        <f ca="1"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>0.61213375449297469</v>
      </c>
      <c r="S552" s="142">
        <f ca="1"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>17.384615384615383</v>
      </c>
    </row>
    <row r="553" spans="2:19" ht="14.1" customHeight="1" x14ac:dyDescent="0.2">
      <c r="B553" s="167"/>
      <c r="D553" s="167"/>
      <c r="E553" s="118"/>
      <c r="F553" s="118"/>
      <c r="H553" s="168"/>
      <c r="K553" s="169"/>
      <c r="L553" s="169"/>
      <c r="M553" s="169"/>
      <c r="N553" s="169"/>
      <c r="O553" s="169"/>
      <c r="P553" s="169"/>
      <c r="R553" s="169"/>
      <c r="S553" s="169"/>
    </row>
    <row r="554" spans="2:19" ht="14.1" customHeight="1" x14ac:dyDescent="0.2">
      <c r="B554" s="167"/>
      <c r="D554" s="167"/>
      <c r="E554" s="118"/>
      <c r="F554" s="118"/>
      <c r="H554" s="168"/>
      <c r="K554" s="169"/>
      <c r="L554" s="169"/>
      <c r="M554" s="169"/>
      <c r="N554" s="169"/>
      <c r="O554" s="169"/>
      <c r="P554" s="169"/>
      <c r="R554" s="169"/>
      <c r="S554" s="169"/>
    </row>
    <row r="555" spans="2:19" ht="14.1" customHeight="1" x14ac:dyDescent="0.2">
      <c r="B555" s="167"/>
      <c r="D555" s="167"/>
      <c r="E555" s="118"/>
      <c r="F555" s="118"/>
      <c r="H555" s="168"/>
      <c r="K555" s="169"/>
      <c r="L555" s="169"/>
      <c r="M555" s="169"/>
      <c r="N555" s="169"/>
      <c r="O555" s="169"/>
      <c r="P555" s="169"/>
      <c r="R555" s="169"/>
      <c r="S555" s="169"/>
    </row>
    <row r="556" spans="2:19" ht="14.1" customHeight="1" x14ac:dyDescent="0.2">
      <c r="B556" s="167"/>
      <c r="D556" s="167"/>
      <c r="E556" s="118"/>
      <c r="F556" s="118"/>
      <c r="H556" s="168"/>
      <c r="K556" s="169"/>
      <c r="L556" s="169"/>
      <c r="M556" s="169"/>
      <c r="N556" s="169"/>
      <c r="O556" s="169"/>
      <c r="P556" s="169"/>
      <c r="R556" s="169"/>
      <c r="S556" s="169"/>
    </row>
    <row r="557" spans="2:19" ht="14.1" customHeight="1" x14ac:dyDescent="0.2">
      <c r="B557" s="167"/>
      <c r="D557" s="167"/>
      <c r="E557" s="118"/>
      <c r="F557" s="118"/>
      <c r="H557" s="168"/>
      <c r="K557" s="169"/>
      <c r="L557" s="169"/>
      <c r="M557" s="169"/>
      <c r="N557" s="169"/>
      <c r="O557" s="169"/>
      <c r="P557" s="169"/>
      <c r="R557" s="169"/>
      <c r="S557" s="169"/>
    </row>
    <row r="558" spans="2:19" ht="14.1" customHeight="1" x14ac:dyDescent="0.2">
      <c r="B558" s="167"/>
      <c r="D558" s="167"/>
      <c r="E558" s="118"/>
      <c r="F558" s="118"/>
      <c r="H558" s="168"/>
      <c r="K558" s="169"/>
      <c r="L558" s="169"/>
      <c r="M558" s="169"/>
      <c r="N558" s="169"/>
      <c r="O558" s="169"/>
      <c r="P558" s="169"/>
      <c r="R558" s="169"/>
      <c r="S558" s="169"/>
    </row>
    <row r="559" spans="2:19" ht="14.1" customHeight="1" x14ac:dyDescent="0.2">
      <c r="B559" s="167"/>
      <c r="D559" s="167"/>
      <c r="E559" s="118"/>
      <c r="F559" s="118"/>
      <c r="H559" s="168"/>
      <c r="K559" s="169"/>
      <c r="L559" s="169"/>
      <c r="M559" s="169"/>
      <c r="N559" s="169"/>
      <c r="O559" s="169"/>
      <c r="P559" s="169"/>
      <c r="R559" s="169"/>
      <c r="S559" s="169"/>
    </row>
    <row r="560" spans="2:19" ht="14.1" customHeight="1" x14ac:dyDescent="0.2">
      <c r="B560" s="167"/>
      <c r="D560" s="167"/>
      <c r="E560" s="118"/>
      <c r="F560" s="118"/>
      <c r="H560" s="168"/>
      <c r="K560" s="169"/>
      <c r="L560" s="169"/>
      <c r="M560" s="169"/>
      <c r="N560" s="169"/>
      <c r="O560" s="169"/>
      <c r="P560" s="169"/>
      <c r="R560" s="169"/>
      <c r="S560" s="169"/>
    </row>
    <row r="561" spans="2:19" ht="14.1" customHeight="1" x14ac:dyDescent="0.2">
      <c r="B561" s="167"/>
      <c r="D561" s="167"/>
      <c r="E561" s="118"/>
      <c r="F561" s="118"/>
      <c r="H561" s="168"/>
      <c r="K561" s="169"/>
      <c r="L561" s="169"/>
      <c r="M561" s="169"/>
      <c r="N561" s="169"/>
      <c r="O561" s="169"/>
      <c r="P561" s="169"/>
      <c r="R561" s="169"/>
      <c r="S561" s="169"/>
    </row>
    <row r="562" spans="2:19" ht="14.1" customHeight="1" x14ac:dyDescent="0.2">
      <c r="B562" s="167"/>
      <c r="D562" s="167"/>
      <c r="E562" s="118"/>
      <c r="F562" s="118"/>
      <c r="H562" s="168"/>
      <c r="K562" s="169"/>
      <c r="L562" s="169"/>
      <c r="M562" s="169"/>
      <c r="N562" s="169"/>
      <c r="O562" s="169"/>
      <c r="P562" s="169"/>
      <c r="R562" s="169"/>
      <c r="S562" s="169"/>
    </row>
    <row r="563" spans="2:19" ht="14.1" customHeight="1" x14ac:dyDescent="0.2">
      <c r="B563" s="167"/>
      <c r="D563" s="167"/>
      <c r="E563" s="118"/>
      <c r="F563" s="118"/>
      <c r="H563" s="168"/>
      <c r="K563" s="169"/>
      <c r="L563" s="169"/>
      <c r="M563" s="169"/>
      <c r="N563" s="169"/>
      <c r="O563" s="169"/>
      <c r="P563" s="169"/>
      <c r="R563" s="169"/>
      <c r="S563" s="169"/>
    </row>
    <row r="564" spans="2:19" ht="14.1" customHeight="1" x14ac:dyDescent="0.2">
      <c r="B564" s="167"/>
      <c r="D564" s="167"/>
      <c r="E564" s="118"/>
      <c r="F564" s="118"/>
      <c r="H564" s="168"/>
      <c r="K564" s="169"/>
      <c r="L564" s="169"/>
      <c r="M564" s="169"/>
      <c r="N564" s="169"/>
      <c r="O564" s="169"/>
      <c r="P564" s="169"/>
      <c r="R564" s="169"/>
      <c r="S564" s="169"/>
    </row>
    <row r="565" spans="2:19" ht="14.1" customHeight="1" x14ac:dyDescent="0.2">
      <c r="B565" s="167"/>
      <c r="D565" s="167"/>
      <c r="E565" s="118"/>
      <c r="F565" s="118"/>
      <c r="H565" s="168"/>
      <c r="K565" s="169"/>
      <c r="L565" s="169"/>
      <c r="M565" s="169"/>
      <c r="N565" s="169"/>
      <c r="O565" s="169"/>
      <c r="P565" s="169"/>
      <c r="R565" s="169"/>
      <c r="S565" s="169"/>
    </row>
    <row r="566" spans="2:19" ht="14.1" customHeight="1" x14ac:dyDescent="0.2">
      <c r="B566" s="167"/>
      <c r="D566" s="167"/>
      <c r="E566" s="118"/>
      <c r="F566" s="118"/>
      <c r="H566" s="168"/>
      <c r="K566" s="169"/>
      <c r="L566" s="169"/>
      <c r="M566" s="169"/>
      <c r="N566" s="169"/>
      <c r="O566" s="169"/>
      <c r="P566" s="169"/>
      <c r="R566" s="169"/>
      <c r="S566" s="169"/>
    </row>
    <row r="567" spans="2:19" ht="14.1" customHeight="1" x14ac:dyDescent="0.2">
      <c r="B567" s="167"/>
      <c r="D567" s="167"/>
      <c r="E567" s="118"/>
      <c r="F567" s="118"/>
      <c r="H567" s="168"/>
      <c r="K567" s="169"/>
      <c r="L567" s="169"/>
      <c r="M567" s="169"/>
      <c r="N567" s="169"/>
      <c r="O567" s="169"/>
      <c r="P567" s="169"/>
      <c r="R567" s="169"/>
      <c r="S567" s="169"/>
    </row>
    <row r="568" spans="2:19" ht="14.1" customHeight="1" x14ac:dyDescent="0.2">
      <c r="B568" s="167"/>
      <c r="D568" s="167"/>
      <c r="E568" s="118"/>
      <c r="F568" s="118"/>
      <c r="H568" s="168"/>
      <c r="K568" s="169"/>
      <c r="L568" s="169"/>
      <c r="M568" s="169"/>
      <c r="N568" s="169"/>
      <c r="O568" s="169"/>
      <c r="P568" s="169"/>
      <c r="R568" s="169"/>
      <c r="S568" s="169"/>
    </row>
    <row r="569" spans="2:19" ht="14.1" customHeight="1" x14ac:dyDescent="0.2">
      <c r="B569" s="167"/>
      <c r="D569" s="167"/>
      <c r="E569" s="118"/>
      <c r="F569" s="118"/>
      <c r="H569" s="168"/>
      <c r="K569" s="169"/>
      <c r="L569" s="169"/>
      <c r="M569" s="169"/>
      <c r="N569" s="169"/>
      <c r="O569" s="169"/>
      <c r="P569" s="169"/>
      <c r="R569" s="169"/>
      <c r="S569" s="169"/>
    </row>
    <row r="570" spans="2:19" ht="14.1" customHeight="1" x14ac:dyDescent="0.2">
      <c r="B570" s="167"/>
      <c r="D570" s="167"/>
      <c r="E570" s="118"/>
      <c r="F570" s="118"/>
      <c r="H570" s="168"/>
      <c r="K570" s="169"/>
      <c r="L570" s="169"/>
      <c r="M570" s="169"/>
      <c r="N570" s="169"/>
      <c r="O570" s="169"/>
      <c r="P570" s="169"/>
      <c r="R570" s="169"/>
      <c r="S570" s="169"/>
    </row>
    <row r="571" spans="2:19" ht="14.1" customHeight="1" x14ac:dyDescent="0.2">
      <c r="B571" s="167"/>
      <c r="D571" s="167"/>
      <c r="E571" s="118"/>
      <c r="F571" s="118"/>
      <c r="H571" s="168"/>
      <c r="K571" s="169"/>
      <c r="L571" s="169"/>
      <c r="M571" s="169"/>
      <c r="N571" s="169"/>
      <c r="O571" s="169"/>
      <c r="P571" s="169"/>
      <c r="R571" s="169"/>
      <c r="S571" s="169"/>
    </row>
    <row r="572" spans="2:19" ht="14.1" customHeight="1" x14ac:dyDescent="0.2">
      <c r="B572" s="167"/>
      <c r="D572" s="167"/>
      <c r="E572" s="118"/>
      <c r="F572" s="118"/>
      <c r="H572" s="168"/>
      <c r="K572" s="169"/>
      <c r="L572" s="169"/>
      <c r="M572" s="169"/>
      <c r="N572" s="169"/>
      <c r="O572" s="169"/>
      <c r="P572" s="169"/>
      <c r="R572" s="169"/>
      <c r="S572" s="169"/>
    </row>
    <row r="573" spans="2:19" ht="14.1" customHeight="1" x14ac:dyDescent="0.2">
      <c r="B573" s="167"/>
      <c r="D573" s="167"/>
      <c r="E573" s="118"/>
      <c r="F573" s="118"/>
      <c r="H573" s="168"/>
      <c r="K573" s="169"/>
      <c r="L573" s="169"/>
      <c r="M573" s="169"/>
      <c r="N573" s="169"/>
      <c r="O573" s="169"/>
      <c r="P573" s="169"/>
      <c r="R573" s="169"/>
      <c r="S573" s="169"/>
    </row>
    <row r="574" spans="2:19" ht="14.1" customHeight="1" x14ac:dyDescent="0.2">
      <c r="B574" s="167"/>
      <c r="D574" s="167"/>
      <c r="E574" s="118"/>
      <c r="F574" s="118"/>
      <c r="H574" s="168"/>
      <c r="K574" s="169"/>
      <c r="L574" s="169"/>
      <c r="M574" s="169"/>
      <c r="N574" s="169"/>
      <c r="O574" s="169"/>
      <c r="P574" s="169"/>
      <c r="R574" s="169"/>
      <c r="S574" s="169"/>
    </row>
    <row r="575" spans="2:19" ht="14.1" customHeight="1" x14ac:dyDescent="0.2">
      <c r="B575" s="167"/>
      <c r="D575" s="167"/>
      <c r="E575" s="118"/>
      <c r="F575" s="118"/>
      <c r="H575" s="168"/>
      <c r="K575" s="169"/>
      <c r="L575" s="169"/>
      <c r="M575" s="169"/>
      <c r="N575" s="169"/>
      <c r="O575" s="169"/>
      <c r="P575" s="169"/>
      <c r="R575" s="169"/>
      <c r="S575" s="169"/>
    </row>
    <row r="576" spans="2:19" ht="14.1" customHeight="1" x14ac:dyDescent="0.2">
      <c r="B576" s="167"/>
      <c r="D576" s="167"/>
      <c r="E576" s="118"/>
      <c r="F576" s="118"/>
      <c r="H576" s="168"/>
      <c r="K576" s="169"/>
      <c r="L576" s="169"/>
      <c r="M576" s="169"/>
      <c r="N576" s="169"/>
      <c r="O576" s="169"/>
      <c r="P576" s="169"/>
      <c r="R576" s="169"/>
      <c r="S576" s="169"/>
    </row>
    <row r="577" spans="2:19" ht="14.1" customHeight="1" x14ac:dyDescent="0.2">
      <c r="B577" s="167"/>
      <c r="D577" s="167"/>
      <c r="E577" s="118"/>
      <c r="F577" s="118"/>
      <c r="H577" s="168"/>
      <c r="K577" s="169"/>
      <c r="L577" s="169"/>
      <c r="M577" s="169"/>
      <c r="N577" s="169"/>
      <c r="O577" s="169"/>
      <c r="P577" s="169"/>
      <c r="R577" s="169"/>
      <c r="S577" s="169"/>
    </row>
    <row r="578" spans="2:19" ht="14.1" customHeight="1" x14ac:dyDescent="0.2">
      <c r="B578" s="167"/>
      <c r="D578" s="167"/>
      <c r="E578" s="118"/>
      <c r="F578" s="118"/>
      <c r="H578" s="168"/>
      <c r="K578" s="169"/>
      <c r="L578" s="169"/>
      <c r="M578" s="169"/>
      <c r="N578" s="169"/>
      <c r="O578" s="169"/>
      <c r="P578" s="169"/>
      <c r="Q578" s="169"/>
      <c r="R578" s="169"/>
      <c r="S578" s="169"/>
    </row>
    <row r="579" spans="2:19" ht="14.1" customHeight="1" x14ac:dyDescent="0.2">
      <c r="B579" s="167"/>
      <c r="D579" s="167"/>
      <c r="E579" s="118"/>
      <c r="F579" s="118"/>
      <c r="H579" s="168"/>
      <c r="K579" s="169"/>
      <c r="L579" s="169"/>
      <c r="M579" s="169"/>
      <c r="N579" s="169"/>
      <c r="O579" s="169"/>
      <c r="P579" s="169"/>
      <c r="Q579" s="169"/>
      <c r="R579" s="169"/>
      <c r="S579" s="169"/>
    </row>
    <row r="580" spans="2:19" ht="14.1" customHeight="1" x14ac:dyDescent="0.2">
      <c r="B580" s="167"/>
      <c r="D580" s="167"/>
      <c r="E580" s="118"/>
      <c r="F580" s="118"/>
      <c r="H580" s="168"/>
      <c r="K580" s="169"/>
      <c r="L580" s="169"/>
      <c r="M580" s="169"/>
      <c r="N580" s="169"/>
      <c r="O580" s="169"/>
      <c r="P580" s="169"/>
      <c r="Q580" s="169"/>
      <c r="R580" s="169"/>
      <c r="S580" s="169"/>
    </row>
    <row r="581" spans="2:19" ht="14.1" customHeight="1" x14ac:dyDescent="0.2">
      <c r="B581" s="167"/>
      <c r="D581" s="167"/>
      <c r="E581" s="118"/>
      <c r="F581" s="118"/>
      <c r="H581" s="168"/>
      <c r="K581" s="169"/>
      <c r="L581" s="169"/>
      <c r="M581" s="169"/>
      <c r="N581" s="169"/>
      <c r="O581" s="169"/>
      <c r="P581" s="169"/>
      <c r="Q581" s="169"/>
      <c r="R581" s="169"/>
      <c r="S581" s="169"/>
    </row>
    <row r="582" spans="2:19" ht="14.1" customHeight="1" x14ac:dyDescent="0.2">
      <c r="B582" s="167"/>
      <c r="D582" s="167"/>
      <c r="E582" s="118"/>
      <c r="F582" s="118"/>
      <c r="H582" s="168"/>
      <c r="K582" s="169"/>
      <c r="L582" s="169"/>
      <c r="M582" s="169"/>
      <c r="N582" s="169"/>
      <c r="O582" s="169"/>
      <c r="P582" s="169"/>
      <c r="Q582" s="169"/>
      <c r="R582" s="169"/>
      <c r="S582" s="169"/>
    </row>
    <row r="583" spans="2:19" ht="14.1" customHeight="1" x14ac:dyDescent="0.2">
      <c r="B583" s="167"/>
      <c r="D583" s="167"/>
      <c r="E583" s="118"/>
      <c r="F583" s="118"/>
      <c r="H583" s="168"/>
      <c r="K583" s="169"/>
      <c r="L583" s="169"/>
      <c r="M583" s="169"/>
      <c r="N583" s="169"/>
      <c r="O583" s="169"/>
      <c r="P583" s="169"/>
      <c r="Q583" s="169"/>
      <c r="R583" s="169"/>
      <c r="S583" s="169"/>
    </row>
    <row r="584" spans="2:19" ht="14.1" customHeight="1" x14ac:dyDescent="0.2">
      <c r="B584" s="167"/>
      <c r="D584" s="167"/>
      <c r="E584" s="118"/>
      <c r="F584" s="118"/>
      <c r="H584" s="168"/>
      <c r="K584" s="169"/>
      <c r="L584" s="169"/>
      <c r="M584" s="169"/>
      <c r="N584" s="169"/>
      <c r="O584" s="169"/>
      <c r="P584" s="169"/>
      <c r="Q584" s="169"/>
      <c r="R584" s="169"/>
      <c r="S584" s="169"/>
    </row>
    <row r="585" spans="2:19" ht="14.1" customHeight="1" x14ac:dyDescent="0.2">
      <c r="B585" s="167"/>
      <c r="D585" s="167"/>
      <c r="E585" s="118"/>
      <c r="F585" s="118"/>
      <c r="H585" s="168"/>
      <c r="K585" s="169"/>
      <c r="L585" s="169"/>
      <c r="M585" s="169"/>
      <c r="N585" s="169"/>
      <c r="O585" s="169"/>
      <c r="P585" s="169"/>
      <c r="Q585" s="169"/>
      <c r="R585" s="169"/>
      <c r="S585" s="169"/>
    </row>
    <row r="586" spans="2:19" ht="14.1" customHeight="1" x14ac:dyDescent="0.2">
      <c r="B586" s="167"/>
      <c r="D586" s="167"/>
      <c r="E586" s="118"/>
      <c r="F586" s="118"/>
      <c r="H586" s="168"/>
      <c r="K586" s="169"/>
      <c r="L586" s="169"/>
      <c r="M586" s="169"/>
      <c r="N586" s="169"/>
      <c r="O586" s="169"/>
      <c r="P586" s="169"/>
      <c r="Q586" s="169"/>
      <c r="R586" s="169"/>
      <c r="S586" s="169"/>
    </row>
    <row r="587" spans="2:19" ht="14.1" customHeight="1" x14ac:dyDescent="0.2">
      <c r="B587" s="167"/>
      <c r="D587" s="167"/>
      <c r="E587" s="118"/>
      <c r="F587" s="118"/>
      <c r="H587" s="168"/>
      <c r="K587" s="169"/>
      <c r="L587" s="169"/>
      <c r="M587" s="169"/>
      <c r="N587" s="169"/>
      <c r="O587" s="169"/>
      <c r="P587" s="169"/>
      <c r="Q587" s="169"/>
      <c r="R587" s="169"/>
      <c r="S587" s="169"/>
    </row>
    <row r="588" spans="2:19" ht="14.1" customHeight="1" x14ac:dyDescent="0.2">
      <c r="B588" s="167"/>
      <c r="D588" s="167"/>
      <c r="E588" s="118"/>
      <c r="F588" s="118"/>
      <c r="H588" s="168"/>
      <c r="K588" s="169"/>
      <c r="L588" s="169"/>
      <c r="M588" s="169"/>
      <c r="N588" s="169"/>
      <c r="O588" s="169"/>
      <c r="P588" s="169"/>
      <c r="Q588" s="169"/>
      <c r="R588" s="169"/>
      <c r="S588" s="169"/>
    </row>
    <row r="589" spans="2:19" ht="14.1" customHeight="1" x14ac:dyDescent="0.2">
      <c r="B589" s="167"/>
      <c r="D589" s="167"/>
      <c r="E589" s="118"/>
      <c r="F589" s="118"/>
      <c r="H589" s="168"/>
      <c r="K589" s="169"/>
      <c r="L589" s="169"/>
      <c r="M589" s="169"/>
      <c r="N589" s="169"/>
      <c r="O589" s="169"/>
      <c r="P589" s="169"/>
      <c r="Q589" s="169"/>
      <c r="R589" s="169"/>
      <c r="S589" s="169"/>
    </row>
    <row r="590" spans="2:19" ht="14.1" customHeight="1" x14ac:dyDescent="0.2">
      <c r="B590" s="167"/>
      <c r="D590" s="167"/>
      <c r="E590" s="118"/>
      <c r="F590" s="118"/>
      <c r="H590" s="168"/>
      <c r="K590" s="169"/>
      <c r="L590" s="169"/>
      <c r="M590" s="169"/>
      <c r="N590" s="169"/>
      <c r="O590" s="169"/>
      <c r="P590" s="169"/>
      <c r="Q590" s="169"/>
      <c r="R590" s="169"/>
      <c r="S590" s="169"/>
    </row>
    <row r="591" spans="2:19" ht="14.1" customHeight="1" x14ac:dyDescent="0.2">
      <c r="B591" s="167"/>
      <c r="D591" s="167"/>
      <c r="E591" s="118"/>
      <c r="F591" s="118"/>
      <c r="H591" s="168"/>
      <c r="K591" s="169"/>
      <c r="L591" s="169"/>
      <c r="M591" s="169"/>
      <c r="N591" s="169"/>
      <c r="O591" s="169"/>
      <c r="P591" s="169"/>
      <c r="Q591" s="169"/>
      <c r="R591" s="169"/>
      <c r="S591" s="169"/>
    </row>
    <row r="592" spans="2:19" ht="14.1" customHeight="1" x14ac:dyDescent="0.2">
      <c r="B592" s="167"/>
      <c r="D592" s="167"/>
      <c r="E592" s="118"/>
      <c r="F592" s="118"/>
      <c r="H592" s="168"/>
      <c r="K592" s="169"/>
      <c r="L592" s="169"/>
      <c r="M592" s="169"/>
      <c r="N592" s="169"/>
      <c r="O592" s="169"/>
      <c r="P592" s="169"/>
      <c r="Q592" s="169"/>
      <c r="R592" s="169"/>
      <c r="S592" s="169"/>
    </row>
    <row r="593" spans="2:19" ht="14.1" customHeight="1" x14ac:dyDescent="0.2">
      <c r="B593" s="167"/>
      <c r="D593" s="167"/>
      <c r="E593" s="118"/>
      <c r="F593" s="118"/>
      <c r="H593" s="168"/>
      <c r="K593" s="169"/>
      <c r="L593" s="169"/>
      <c r="M593" s="169"/>
      <c r="N593" s="169"/>
      <c r="O593" s="169"/>
      <c r="P593" s="169"/>
      <c r="Q593" s="169"/>
      <c r="R593" s="169"/>
      <c r="S593" s="169"/>
    </row>
    <row r="594" spans="2:19" ht="14.1" customHeight="1" x14ac:dyDescent="0.2">
      <c r="B594" s="167"/>
      <c r="D594" s="167"/>
      <c r="E594" s="118"/>
      <c r="F594" s="118"/>
      <c r="H594" s="168"/>
      <c r="K594" s="169"/>
      <c r="L594" s="169"/>
      <c r="M594" s="169"/>
      <c r="N594" s="169"/>
      <c r="O594" s="169"/>
      <c r="P594" s="169"/>
      <c r="Q594" s="169"/>
      <c r="R594" s="169"/>
      <c r="S594" s="169"/>
    </row>
    <row r="595" spans="2:19" ht="14.1" customHeight="1" x14ac:dyDescent="0.2">
      <c r="B595" s="167"/>
      <c r="D595" s="167"/>
      <c r="E595" s="118"/>
      <c r="F595" s="118"/>
      <c r="H595" s="168"/>
      <c r="K595" s="169"/>
      <c r="L595" s="169"/>
      <c r="M595" s="169"/>
      <c r="N595" s="169"/>
      <c r="O595" s="169"/>
      <c r="P595" s="169"/>
      <c r="Q595" s="169"/>
      <c r="R595" s="169"/>
      <c r="S595" s="169"/>
    </row>
    <row r="596" spans="2:19" ht="14.1" customHeight="1" x14ac:dyDescent="0.2">
      <c r="B596" s="167"/>
      <c r="D596" s="167"/>
      <c r="E596" s="118"/>
      <c r="F596" s="118"/>
      <c r="H596" s="168"/>
      <c r="K596" s="169"/>
      <c r="L596" s="169"/>
      <c r="M596" s="169"/>
      <c r="N596" s="169"/>
      <c r="O596" s="169"/>
      <c r="P596" s="169"/>
      <c r="Q596" s="169"/>
      <c r="R596" s="169"/>
      <c r="S596" s="169"/>
    </row>
    <row r="597" spans="2:19" ht="14.1" customHeight="1" x14ac:dyDescent="0.2">
      <c r="B597" s="167"/>
      <c r="D597" s="167"/>
      <c r="E597" s="118"/>
      <c r="F597" s="118"/>
      <c r="H597" s="168"/>
      <c r="K597" s="169"/>
      <c r="L597" s="169"/>
      <c r="M597" s="169"/>
      <c r="N597" s="169"/>
      <c r="O597" s="169"/>
      <c r="P597" s="169"/>
      <c r="Q597" s="169"/>
      <c r="R597" s="169"/>
      <c r="S597" s="169"/>
    </row>
    <row r="598" spans="2:19" ht="14.1" customHeight="1" x14ac:dyDescent="0.2">
      <c r="B598" s="167"/>
      <c r="D598" s="167"/>
      <c r="E598" s="118"/>
      <c r="F598" s="118"/>
      <c r="H598" s="168"/>
      <c r="K598" s="169"/>
      <c r="L598" s="169"/>
      <c r="M598" s="169"/>
      <c r="N598" s="169"/>
      <c r="O598" s="169"/>
      <c r="P598" s="169"/>
      <c r="Q598" s="169"/>
      <c r="R598" s="169"/>
      <c r="S598" s="169"/>
    </row>
    <row r="599" spans="2:19" ht="14.1" customHeight="1" x14ac:dyDescent="0.2">
      <c r="B599" s="167"/>
      <c r="D599" s="167"/>
      <c r="E599" s="118"/>
      <c r="F599" s="118"/>
      <c r="H599" s="168"/>
      <c r="K599" s="169"/>
      <c r="L599" s="169"/>
      <c r="M599" s="169"/>
      <c r="N599" s="169"/>
      <c r="O599" s="169"/>
      <c r="P599" s="169"/>
      <c r="Q599" s="169"/>
      <c r="R599" s="169"/>
      <c r="S599" s="169"/>
    </row>
    <row r="600" spans="2:19" ht="14.1" customHeight="1" x14ac:dyDescent="0.2">
      <c r="B600" s="167"/>
      <c r="D600" s="167"/>
      <c r="E600" s="118"/>
      <c r="F600" s="118"/>
      <c r="H600" s="168"/>
      <c r="K600" s="169"/>
      <c r="L600" s="169"/>
      <c r="M600" s="169"/>
      <c r="N600" s="169"/>
      <c r="O600" s="169"/>
      <c r="P600" s="169"/>
      <c r="Q600" s="169"/>
      <c r="R600" s="169"/>
      <c r="S600" s="169"/>
    </row>
    <row r="601" spans="2:19" ht="14.1" customHeight="1" x14ac:dyDescent="0.2">
      <c r="B601" s="167"/>
      <c r="D601" s="167"/>
      <c r="E601" s="118"/>
      <c r="F601" s="118"/>
      <c r="H601" s="168"/>
      <c r="K601" s="169"/>
      <c r="L601" s="169"/>
      <c r="M601" s="169"/>
      <c r="N601" s="169"/>
      <c r="O601" s="169"/>
      <c r="P601" s="169"/>
      <c r="Q601" s="169"/>
      <c r="R601" s="169"/>
      <c r="S601" s="169"/>
    </row>
    <row r="602" spans="2:19" ht="14.1" customHeight="1" x14ac:dyDescent="0.2">
      <c r="B602" s="167"/>
      <c r="D602" s="167"/>
      <c r="E602" s="118"/>
      <c r="F602" s="118"/>
      <c r="H602" s="168"/>
      <c r="K602" s="169"/>
      <c r="L602" s="169"/>
      <c r="M602" s="169"/>
      <c r="N602" s="169"/>
      <c r="O602" s="169"/>
      <c r="P602" s="169"/>
      <c r="Q602" s="169"/>
      <c r="R602" s="169"/>
      <c r="S602" s="169"/>
    </row>
    <row r="603" spans="2:19" ht="14.1" customHeight="1" x14ac:dyDescent="0.2">
      <c r="B603" s="167"/>
      <c r="D603" s="167"/>
      <c r="E603" s="118"/>
      <c r="F603" s="118"/>
      <c r="H603" s="168"/>
      <c r="K603" s="169"/>
      <c r="L603" s="169"/>
      <c r="M603" s="169"/>
      <c r="N603" s="169"/>
      <c r="O603" s="169"/>
      <c r="P603" s="169"/>
      <c r="Q603" s="169"/>
      <c r="R603" s="169"/>
      <c r="S603" s="169"/>
    </row>
    <row r="604" spans="2:19" ht="14.1" customHeight="1" x14ac:dyDescent="0.2">
      <c r="B604" s="167"/>
      <c r="D604" s="167"/>
      <c r="E604" s="118"/>
      <c r="F604" s="118"/>
      <c r="H604" s="168"/>
      <c r="K604" s="169"/>
      <c r="L604" s="169"/>
      <c r="M604" s="169"/>
      <c r="N604" s="169"/>
      <c r="O604" s="169"/>
      <c r="P604" s="169"/>
      <c r="Q604" s="169"/>
      <c r="R604" s="169"/>
      <c r="S604" s="169"/>
    </row>
    <row r="605" spans="2:19" ht="14.1" customHeight="1" x14ac:dyDescent="0.2">
      <c r="B605" s="167"/>
      <c r="D605" s="167"/>
      <c r="E605" s="118"/>
      <c r="F605" s="118"/>
      <c r="H605" s="168"/>
      <c r="K605" s="169"/>
      <c r="L605" s="169"/>
      <c r="M605" s="169"/>
      <c r="N605" s="169"/>
      <c r="O605" s="169"/>
      <c r="P605" s="169"/>
      <c r="Q605" s="169"/>
      <c r="R605" s="169"/>
      <c r="S605" s="169"/>
    </row>
    <row r="606" spans="2:19" ht="14.1" customHeight="1" x14ac:dyDescent="0.2">
      <c r="B606" s="167"/>
      <c r="D606" s="167"/>
      <c r="E606" s="118"/>
      <c r="F606" s="118"/>
      <c r="H606" s="168"/>
      <c r="K606" s="169"/>
      <c r="L606" s="169"/>
      <c r="M606" s="169"/>
      <c r="N606" s="169"/>
      <c r="O606" s="169"/>
      <c r="P606" s="169"/>
      <c r="Q606" s="169"/>
      <c r="R606" s="169"/>
      <c r="S606" s="169"/>
    </row>
    <row r="607" spans="2:19" ht="14.1" customHeight="1" x14ac:dyDescent="0.2">
      <c r="B607" s="167"/>
      <c r="D607" s="167"/>
      <c r="E607" s="118"/>
      <c r="F607" s="118"/>
      <c r="H607" s="168"/>
      <c r="K607" s="169"/>
      <c r="L607" s="169"/>
      <c r="M607" s="169"/>
      <c r="N607" s="169"/>
      <c r="O607" s="169"/>
      <c r="P607" s="169"/>
      <c r="Q607" s="169"/>
      <c r="R607" s="169"/>
      <c r="S607" s="169"/>
    </row>
    <row r="608" spans="2:19" ht="14.1" customHeight="1" x14ac:dyDescent="0.2">
      <c r="B608" s="167"/>
      <c r="D608" s="167"/>
      <c r="E608" s="118"/>
      <c r="F608" s="118"/>
      <c r="H608" s="168"/>
      <c r="K608" s="169"/>
      <c r="L608" s="169"/>
      <c r="M608" s="169"/>
      <c r="N608" s="169"/>
      <c r="O608" s="169"/>
      <c r="P608" s="169"/>
      <c r="Q608" s="169"/>
      <c r="R608" s="169"/>
      <c r="S608" s="169"/>
    </row>
    <row r="609" spans="2:19" ht="14.1" customHeight="1" x14ac:dyDescent="0.2">
      <c r="B609" s="167"/>
      <c r="D609" s="167"/>
      <c r="E609" s="118"/>
      <c r="F609" s="118"/>
      <c r="H609" s="168"/>
      <c r="K609" s="169"/>
      <c r="L609" s="169"/>
      <c r="M609" s="169"/>
      <c r="N609" s="169"/>
      <c r="O609" s="169"/>
      <c r="P609" s="169"/>
      <c r="Q609" s="169"/>
      <c r="R609" s="169"/>
      <c r="S609" s="169"/>
    </row>
    <row r="610" spans="2:19" ht="14.1" customHeight="1" x14ac:dyDescent="0.2">
      <c r="B610" s="167"/>
      <c r="D610" s="167"/>
      <c r="E610" s="118"/>
      <c r="F610" s="118"/>
      <c r="H610" s="168"/>
      <c r="K610" s="169"/>
      <c r="L610" s="169"/>
      <c r="M610" s="169"/>
      <c r="N610" s="169"/>
      <c r="O610" s="169"/>
      <c r="P610" s="169"/>
      <c r="Q610" s="169"/>
      <c r="R610" s="169"/>
      <c r="S610" s="169"/>
    </row>
    <row r="611" spans="2:19" ht="14.1" customHeight="1" x14ac:dyDescent="0.2">
      <c r="B611" s="167"/>
      <c r="D611" s="167"/>
      <c r="E611" s="118"/>
      <c r="F611" s="118"/>
      <c r="H611" s="168"/>
      <c r="K611" s="169"/>
      <c r="L611" s="169"/>
      <c r="M611" s="169"/>
      <c r="N611" s="169"/>
      <c r="O611" s="169"/>
      <c r="P611" s="169"/>
      <c r="Q611" s="169"/>
      <c r="R611" s="169"/>
      <c r="S611" s="169"/>
    </row>
    <row r="612" spans="2:19" ht="14.1" customHeight="1" x14ac:dyDescent="0.2">
      <c r="B612" s="167"/>
      <c r="D612" s="167"/>
      <c r="E612" s="118"/>
      <c r="F612" s="118"/>
      <c r="H612" s="168"/>
      <c r="K612" s="169"/>
      <c r="L612" s="169"/>
      <c r="M612" s="169"/>
      <c r="N612" s="169"/>
      <c r="O612" s="169"/>
      <c r="P612" s="169"/>
      <c r="Q612" s="169"/>
      <c r="R612" s="169"/>
      <c r="S612" s="169"/>
    </row>
    <row r="613" spans="2:19" ht="14.1" customHeight="1" x14ac:dyDescent="0.2">
      <c r="B613" s="167"/>
      <c r="D613" s="167"/>
      <c r="E613" s="118"/>
      <c r="F613" s="118"/>
      <c r="H613" s="168"/>
      <c r="K613" s="169"/>
      <c r="L613" s="169"/>
      <c r="M613" s="169"/>
      <c r="N613" s="169"/>
      <c r="O613" s="169"/>
      <c r="P613" s="169"/>
      <c r="Q613" s="169"/>
      <c r="R613" s="169"/>
      <c r="S613" s="169"/>
    </row>
    <row r="614" spans="2:19" ht="14.1" customHeight="1" x14ac:dyDescent="0.2">
      <c r="B614" s="167"/>
      <c r="D614" s="167"/>
      <c r="E614" s="118"/>
      <c r="F614" s="118"/>
      <c r="H614" s="168"/>
      <c r="K614" s="169"/>
      <c r="L614" s="169"/>
      <c r="M614" s="169"/>
      <c r="N614" s="169"/>
      <c r="O614" s="169"/>
      <c r="P614" s="169"/>
      <c r="Q614" s="169"/>
      <c r="R614" s="169"/>
      <c r="S614" s="169"/>
    </row>
    <row r="615" spans="2:19" ht="14.1" customHeight="1" x14ac:dyDescent="0.2">
      <c r="B615" s="167"/>
      <c r="D615" s="167"/>
      <c r="E615" s="118"/>
      <c r="F615" s="118"/>
      <c r="H615" s="168"/>
      <c r="K615" s="169"/>
      <c r="L615" s="169"/>
      <c r="M615" s="169"/>
      <c r="N615" s="169"/>
      <c r="O615" s="169"/>
      <c r="P615" s="169"/>
      <c r="Q615" s="169"/>
      <c r="R615" s="169"/>
      <c r="S615" s="169"/>
    </row>
    <row r="616" spans="2:19" ht="14.1" customHeight="1" x14ac:dyDescent="0.2">
      <c r="B616" s="167"/>
      <c r="D616" s="167"/>
      <c r="E616" s="118"/>
      <c r="F616" s="118"/>
      <c r="H616" s="168"/>
      <c r="K616" s="169"/>
      <c r="L616" s="169"/>
      <c r="M616" s="169"/>
      <c r="N616" s="169"/>
      <c r="O616" s="169"/>
      <c r="P616" s="169"/>
      <c r="Q616" s="169"/>
      <c r="R616" s="169"/>
      <c r="S616" s="169"/>
    </row>
    <row r="617" spans="2:19" ht="14.1" customHeight="1" x14ac:dyDescent="0.2">
      <c r="B617" s="167"/>
      <c r="D617" s="167"/>
      <c r="E617" s="118"/>
      <c r="F617" s="118"/>
      <c r="H617" s="168"/>
      <c r="K617" s="169"/>
      <c r="L617" s="169"/>
      <c r="M617" s="169"/>
      <c r="N617" s="169"/>
      <c r="O617" s="169"/>
      <c r="P617" s="169"/>
      <c r="Q617" s="169"/>
      <c r="R617" s="169"/>
      <c r="S617" s="169"/>
    </row>
    <row r="618" spans="2:19" ht="14.1" customHeight="1" x14ac:dyDescent="0.2">
      <c r="B618" s="167"/>
      <c r="D618" s="167"/>
      <c r="E618" s="118"/>
      <c r="F618" s="118"/>
      <c r="H618" s="168"/>
      <c r="K618" s="169"/>
      <c r="L618" s="169"/>
      <c r="M618" s="169"/>
      <c r="N618" s="169"/>
      <c r="O618" s="169"/>
      <c r="P618" s="169"/>
      <c r="Q618" s="169"/>
      <c r="R618" s="169"/>
      <c r="S618" s="169"/>
    </row>
    <row r="619" spans="2:19" ht="14.1" customHeight="1" x14ac:dyDescent="0.2">
      <c r="B619" s="167"/>
      <c r="D619" s="167"/>
      <c r="E619" s="118"/>
      <c r="F619" s="118"/>
      <c r="H619" s="168"/>
      <c r="K619" s="169"/>
      <c r="L619" s="169"/>
      <c r="M619" s="169"/>
      <c r="N619" s="169"/>
      <c r="O619" s="169"/>
      <c r="P619" s="169"/>
      <c r="Q619" s="169"/>
      <c r="R619" s="169"/>
      <c r="S619" s="169"/>
    </row>
    <row r="620" spans="2:19" ht="14.1" customHeight="1" x14ac:dyDescent="0.2">
      <c r="B620" s="167"/>
      <c r="D620" s="167"/>
      <c r="E620" s="118"/>
      <c r="F620" s="118"/>
      <c r="H620" s="168"/>
      <c r="K620" s="169"/>
      <c r="L620" s="169"/>
      <c r="M620" s="169"/>
      <c r="N620" s="169"/>
      <c r="O620" s="169"/>
      <c r="P620" s="169"/>
      <c r="Q620" s="169"/>
      <c r="R620" s="169"/>
      <c r="S620" s="169"/>
    </row>
    <row r="621" spans="2:19" ht="14.1" customHeight="1" x14ac:dyDescent="0.2">
      <c r="B621" s="167"/>
      <c r="D621" s="167"/>
      <c r="E621" s="118"/>
      <c r="F621" s="118"/>
      <c r="H621" s="168"/>
      <c r="K621" s="169"/>
      <c r="L621" s="169"/>
      <c r="M621" s="169"/>
      <c r="N621" s="169"/>
      <c r="O621" s="169"/>
      <c r="P621" s="169"/>
      <c r="Q621" s="169"/>
      <c r="R621" s="169"/>
      <c r="S621" s="169"/>
    </row>
    <row r="622" spans="2:19" ht="14.1" customHeight="1" x14ac:dyDescent="0.2">
      <c r="B622" s="167"/>
      <c r="D622" s="167"/>
      <c r="E622" s="118"/>
      <c r="F622" s="118"/>
      <c r="H622" s="168"/>
      <c r="K622" s="169"/>
      <c r="L622" s="169"/>
      <c r="M622" s="169"/>
      <c r="N622" s="169"/>
      <c r="O622" s="169"/>
      <c r="P622" s="169"/>
      <c r="Q622" s="169"/>
      <c r="R622" s="169"/>
      <c r="S622" s="169"/>
    </row>
    <row r="623" spans="2:19" ht="14.1" customHeight="1" x14ac:dyDescent="0.2">
      <c r="B623" s="167"/>
      <c r="D623" s="167"/>
      <c r="E623" s="118"/>
      <c r="F623" s="118"/>
      <c r="H623" s="168"/>
      <c r="K623" s="169"/>
      <c r="L623" s="169"/>
      <c r="M623" s="169"/>
      <c r="N623" s="169"/>
      <c r="O623" s="169"/>
      <c r="P623" s="169"/>
      <c r="Q623" s="169"/>
      <c r="R623" s="169"/>
      <c r="S623" s="169"/>
    </row>
    <row r="624" spans="2:19" ht="14.1" customHeight="1" x14ac:dyDescent="0.2">
      <c r="B624" s="167"/>
      <c r="D624" s="167"/>
      <c r="E624" s="118"/>
      <c r="F624" s="118"/>
      <c r="H624" s="168"/>
      <c r="K624" s="169"/>
      <c r="L624" s="169"/>
      <c r="M624" s="169"/>
      <c r="N624" s="169"/>
      <c r="O624" s="169"/>
      <c r="P624" s="169"/>
      <c r="Q624" s="169"/>
      <c r="R624" s="169"/>
      <c r="S624" s="169"/>
    </row>
    <row r="625" spans="2:19" ht="14.1" customHeight="1" x14ac:dyDescent="0.2">
      <c r="B625" s="167"/>
      <c r="C625" s="167"/>
      <c r="D625" s="118"/>
      <c r="E625" s="118"/>
      <c r="G625" s="168"/>
      <c r="K625" s="169"/>
      <c r="L625" s="169"/>
      <c r="M625" s="169"/>
      <c r="N625" s="169"/>
      <c r="O625" s="169"/>
      <c r="P625" s="169"/>
      <c r="Q625" s="169"/>
      <c r="R625" s="169"/>
      <c r="S625" s="169"/>
    </row>
    <row r="626" spans="2:19" ht="14.1" customHeight="1" x14ac:dyDescent="0.2">
      <c r="B626" s="167"/>
      <c r="C626" s="167"/>
      <c r="D626" s="118"/>
      <c r="E626" s="118"/>
      <c r="G626" s="168"/>
      <c r="K626" s="169"/>
      <c r="L626" s="169"/>
      <c r="M626" s="169"/>
      <c r="N626" s="169"/>
      <c r="O626" s="169"/>
      <c r="P626" s="169"/>
      <c r="Q626" s="169"/>
      <c r="R626" s="169"/>
      <c r="S626" s="169"/>
    </row>
    <row r="627" spans="2:19" ht="14.1" customHeight="1" x14ac:dyDescent="0.2">
      <c r="B627" s="167"/>
      <c r="C627" s="167"/>
      <c r="D627" s="118"/>
      <c r="E627" s="118"/>
      <c r="G627" s="168"/>
      <c r="K627" s="169"/>
      <c r="L627" s="169"/>
      <c r="M627" s="169"/>
      <c r="N627" s="169"/>
      <c r="O627" s="169"/>
      <c r="P627" s="169"/>
      <c r="Q627" s="169"/>
      <c r="R627" s="169"/>
      <c r="S627" s="169"/>
    </row>
    <row r="628" spans="2:19" ht="14.1" customHeight="1" x14ac:dyDescent="0.2">
      <c r="B628" s="167"/>
      <c r="C628" s="167"/>
      <c r="D628" s="118"/>
      <c r="E628" s="118"/>
      <c r="G628" s="168"/>
      <c r="K628" s="169"/>
      <c r="L628" s="169"/>
      <c r="M628" s="169"/>
      <c r="N628" s="169"/>
      <c r="O628" s="169"/>
      <c r="P628" s="169"/>
      <c r="Q628" s="169"/>
      <c r="R628" s="169"/>
      <c r="S628" s="169"/>
    </row>
    <row r="629" spans="2:19" ht="14.1" customHeight="1" x14ac:dyDescent="0.2">
      <c r="B629" s="167"/>
      <c r="C629" s="167"/>
      <c r="D629" s="118"/>
      <c r="E629" s="118"/>
      <c r="G629" s="168"/>
      <c r="K629" s="169"/>
      <c r="L629" s="169"/>
      <c r="M629" s="169"/>
      <c r="N629" s="169"/>
      <c r="O629" s="169"/>
      <c r="P629" s="169"/>
      <c r="Q629" s="169"/>
      <c r="R629" s="169"/>
      <c r="S629" s="169"/>
    </row>
    <row r="630" spans="2:19" ht="14.1" customHeight="1" x14ac:dyDescent="0.2">
      <c r="B630" s="167"/>
      <c r="C630" s="167"/>
      <c r="D630" s="118"/>
      <c r="E630" s="118"/>
      <c r="G630" s="168"/>
      <c r="K630" s="169"/>
      <c r="L630" s="169"/>
      <c r="M630" s="169"/>
      <c r="N630" s="169"/>
      <c r="O630" s="169"/>
      <c r="P630" s="169"/>
      <c r="Q630" s="169"/>
      <c r="R630" s="169"/>
      <c r="S630" s="169"/>
    </row>
    <row r="631" spans="2:19" ht="14.1" customHeight="1" x14ac:dyDescent="0.2">
      <c r="B631" s="167"/>
      <c r="C631" s="167"/>
      <c r="D631" s="118"/>
      <c r="E631" s="118"/>
      <c r="G631" s="168"/>
      <c r="K631" s="169"/>
      <c r="L631" s="169"/>
      <c r="M631" s="169"/>
      <c r="N631" s="169"/>
      <c r="O631" s="169"/>
      <c r="P631" s="169"/>
      <c r="Q631" s="169"/>
      <c r="R631" s="169"/>
      <c r="S631" s="169"/>
    </row>
    <row r="632" spans="2:19" ht="14.1" customHeight="1" x14ac:dyDescent="0.2">
      <c r="B632" s="167"/>
      <c r="C632" s="167"/>
      <c r="D632" s="118"/>
      <c r="E632" s="118"/>
      <c r="G632" s="168"/>
      <c r="K632" s="169"/>
      <c r="L632" s="169"/>
      <c r="M632" s="169"/>
      <c r="N632" s="169"/>
      <c r="O632" s="169"/>
      <c r="P632" s="169"/>
      <c r="Q632" s="169"/>
      <c r="R632" s="169"/>
      <c r="S632" s="169"/>
    </row>
    <row r="633" spans="2:19" ht="14.1" customHeight="1" x14ac:dyDescent="0.2">
      <c r="B633" s="167"/>
      <c r="C633" s="167"/>
      <c r="D633" s="118"/>
      <c r="E633" s="118"/>
      <c r="G633" s="168"/>
      <c r="K633" s="169"/>
      <c r="L633" s="169"/>
      <c r="M633" s="169"/>
      <c r="N633" s="169"/>
      <c r="O633" s="169"/>
      <c r="P633" s="169"/>
      <c r="Q633" s="169"/>
      <c r="R633" s="169"/>
      <c r="S633" s="169"/>
    </row>
    <row r="634" spans="2:19" ht="14.1" customHeight="1" x14ac:dyDescent="0.2">
      <c r="B634" s="167"/>
      <c r="C634" s="167"/>
      <c r="D634" s="118"/>
      <c r="E634" s="118"/>
      <c r="G634" s="168"/>
      <c r="K634" s="169"/>
      <c r="L634" s="169"/>
      <c r="M634" s="169"/>
      <c r="N634" s="169"/>
      <c r="O634" s="169"/>
      <c r="P634" s="169"/>
      <c r="Q634" s="169"/>
      <c r="R634" s="169"/>
      <c r="S634" s="169"/>
    </row>
    <row r="635" spans="2:19" ht="14.1" customHeight="1" x14ac:dyDescent="0.2">
      <c r="B635" s="167"/>
      <c r="C635" s="167"/>
      <c r="D635" s="118"/>
      <c r="E635" s="118"/>
      <c r="G635" s="168"/>
      <c r="K635" s="169"/>
      <c r="L635" s="169"/>
      <c r="M635" s="169"/>
      <c r="N635" s="169"/>
      <c r="O635" s="169"/>
      <c r="P635" s="169"/>
      <c r="Q635" s="169"/>
      <c r="R635" s="169"/>
      <c r="S635" s="169"/>
    </row>
    <row r="636" spans="2:19" ht="14.1" customHeight="1" x14ac:dyDescent="0.2">
      <c r="B636" s="167"/>
      <c r="C636" s="167"/>
      <c r="D636" s="118"/>
      <c r="E636" s="118"/>
      <c r="G636" s="168"/>
      <c r="K636" s="169"/>
      <c r="L636" s="169"/>
      <c r="M636" s="169"/>
      <c r="N636" s="169"/>
      <c r="O636" s="169"/>
      <c r="P636" s="169"/>
      <c r="Q636" s="169"/>
      <c r="R636" s="169"/>
      <c r="S636" s="169"/>
    </row>
    <row r="637" spans="2:19" ht="14.1" customHeight="1" x14ac:dyDescent="0.2">
      <c r="B637" s="167"/>
      <c r="C637" s="167"/>
      <c r="D637" s="118"/>
      <c r="E637" s="118"/>
      <c r="G637" s="168"/>
      <c r="K637" s="169"/>
      <c r="L637" s="169"/>
      <c r="M637" s="169"/>
      <c r="N637" s="169"/>
      <c r="O637" s="169"/>
      <c r="P637" s="169"/>
      <c r="Q637" s="169"/>
      <c r="R637" s="169"/>
      <c r="S637" s="169"/>
    </row>
    <row r="638" spans="2:19" ht="14.1" customHeight="1" x14ac:dyDescent="0.2">
      <c r="B638" s="167"/>
      <c r="C638" s="167"/>
      <c r="D638" s="118"/>
      <c r="E638" s="118"/>
      <c r="G638" s="168"/>
      <c r="K638" s="169"/>
      <c r="L638" s="169"/>
      <c r="M638" s="169"/>
      <c r="N638" s="169"/>
      <c r="O638" s="169"/>
      <c r="P638" s="169"/>
      <c r="Q638" s="169"/>
      <c r="R638" s="169"/>
      <c r="S638" s="169"/>
    </row>
    <row r="639" spans="2:19" ht="14.1" customHeight="1" x14ac:dyDescent="0.2">
      <c r="B639" s="167"/>
      <c r="C639" s="167"/>
      <c r="D639" s="118"/>
      <c r="E639" s="118"/>
      <c r="G639" s="168"/>
      <c r="K639" s="169"/>
      <c r="L639" s="169"/>
      <c r="M639" s="169"/>
      <c r="N639" s="169"/>
      <c r="O639" s="169"/>
      <c r="P639" s="169"/>
      <c r="Q639" s="169"/>
      <c r="R639" s="169"/>
      <c r="S639" s="169"/>
    </row>
    <row r="640" spans="2:19" ht="14.1" customHeight="1" x14ac:dyDescent="0.2">
      <c r="B640" s="167"/>
      <c r="C640" s="167"/>
      <c r="D640" s="118"/>
      <c r="E640" s="118"/>
      <c r="G640" s="168"/>
      <c r="K640" s="169"/>
      <c r="L640" s="169"/>
      <c r="M640" s="169"/>
      <c r="N640" s="169"/>
      <c r="O640" s="169"/>
      <c r="P640" s="169"/>
      <c r="Q640" s="169"/>
      <c r="R640" s="169"/>
      <c r="S640" s="169"/>
    </row>
    <row r="641" spans="2:19" x14ac:dyDescent="0.2">
      <c r="B641" s="167"/>
      <c r="C641" s="167"/>
      <c r="D641" s="118"/>
      <c r="E641" s="118"/>
      <c r="G641" s="168"/>
      <c r="K641" s="169"/>
      <c r="L641" s="169"/>
      <c r="M641" s="169"/>
      <c r="N641" s="169"/>
      <c r="O641" s="169"/>
      <c r="P641" s="169"/>
      <c r="Q641" s="169"/>
      <c r="R641" s="169"/>
      <c r="S641" s="169"/>
    </row>
    <row r="642" spans="2:19" x14ac:dyDescent="0.2">
      <c r="B642" s="167"/>
      <c r="C642" s="167"/>
      <c r="D642" s="118"/>
      <c r="E642" s="118"/>
      <c r="G642" s="168"/>
      <c r="K642" s="169"/>
      <c r="L642" s="169"/>
      <c r="M642" s="169"/>
      <c r="N642" s="169"/>
      <c r="O642" s="169"/>
      <c r="P642" s="169"/>
      <c r="Q642" s="169"/>
      <c r="R642" s="169"/>
      <c r="S642" s="169"/>
    </row>
    <row r="643" spans="2:19" x14ac:dyDescent="0.2">
      <c r="B643" s="167"/>
      <c r="C643" s="167"/>
      <c r="D643" s="118"/>
      <c r="E643" s="118"/>
      <c r="G643" s="168"/>
      <c r="K643" s="169"/>
      <c r="L643" s="169"/>
      <c r="M643" s="169"/>
      <c r="N643" s="169"/>
      <c r="O643" s="169"/>
      <c r="P643" s="169"/>
      <c r="Q643" s="169"/>
      <c r="R643" s="169"/>
      <c r="S643" s="169"/>
    </row>
    <row r="644" spans="2:19" x14ac:dyDescent="0.2">
      <c r="B644" s="167"/>
      <c r="C644" s="167"/>
      <c r="D644" s="118"/>
      <c r="E644" s="118"/>
      <c r="G644" s="168"/>
      <c r="K644" s="169"/>
      <c r="L644" s="169"/>
      <c r="M644" s="169"/>
      <c r="N644" s="169"/>
      <c r="O644" s="169"/>
      <c r="P644" s="169"/>
      <c r="Q644" s="169"/>
      <c r="R644" s="169"/>
      <c r="S644" s="169"/>
    </row>
    <row r="645" spans="2:19" x14ac:dyDescent="0.2">
      <c r="B645" s="167"/>
      <c r="C645" s="167"/>
      <c r="D645" s="118"/>
      <c r="E645" s="118"/>
      <c r="G645" s="168"/>
      <c r="K645" s="169"/>
      <c r="L645" s="169"/>
      <c r="M645" s="169"/>
      <c r="N645" s="169"/>
      <c r="O645" s="169"/>
      <c r="P645" s="169"/>
      <c r="Q645" s="169"/>
      <c r="R645" s="169"/>
      <c r="S645" s="169"/>
    </row>
    <row r="646" spans="2:19" x14ac:dyDescent="0.2">
      <c r="B646" s="167"/>
      <c r="C646" s="167"/>
      <c r="D646" s="118"/>
      <c r="E646" s="118"/>
      <c r="G646" s="168"/>
      <c r="K646" s="169"/>
      <c r="L646" s="169"/>
      <c r="M646" s="169"/>
      <c r="N646" s="169"/>
      <c r="O646" s="169"/>
      <c r="P646" s="169"/>
      <c r="Q646" s="169"/>
      <c r="R646" s="169"/>
      <c r="S646" s="169"/>
    </row>
    <row r="647" spans="2:19" x14ac:dyDescent="0.2">
      <c r="B647" s="167"/>
      <c r="C647" s="167"/>
      <c r="D647" s="118"/>
      <c r="E647" s="118"/>
      <c r="G647" s="168"/>
      <c r="K647" s="169"/>
      <c r="L647" s="169"/>
      <c r="M647" s="169"/>
      <c r="N647" s="169"/>
      <c r="O647" s="169"/>
      <c r="P647" s="169"/>
      <c r="Q647" s="169"/>
      <c r="R647" s="169"/>
      <c r="S647" s="169"/>
    </row>
    <row r="648" spans="2:19" x14ac:dyDescent="0.2">
      <c r="B648" s="167"/>
      <c r="C648" s="167"/>
      <c r="D648" s="118"/>
      <c r="E648" s="118"/>
      <c r="G648" s="168"/>
      <c r="K648" s="169"/>
      <c r="L648" s="169"/>
      <c r="M648" s="169"/>
      <c r="N648" s="169"/>
      <c r="O648" s="169"/>
      <c r="P648" s="169"/>
      <c r="Q648" s="169"/>
      <c r="R648" s="169"/>
      <c r="S648" s="169"/>
    </row>
    <row r="649" spans="2:19" x14ac:dyDescent="0.2">
      <c r="B649" s="167"/>
      <c r="C649" s="167"/>
      <c r="D649" s="118"/>
      <c r="E649" s="118"/>
      <c r="G649" s="168"/>
      <c r="K649" s="169"/>
      <c r="L649" s="169"/>
      <c r="M649" s="169"/>
      <c r="N649" s="169"/>
      <c r="O649" s="169"/>
      <c r="P649" s="169"/>
      <c r="Q649" s="169"/>
      <c r="R649" s="169"/>
      <c r="S649" s="169"/>
    </row>
    <row r="650" spans="2:19" x14ac:dyDescent="0.2">
      <c r="B650" s="167"/>
      <c r="C650" s="167"/>
      <c r="D650" s="118"/>
      <c r="E650" s="118"/>
      <c r="G650" s="168"/>
      <c r="K650" s="169"/>
      <c r="L650" s="169"/>
      <c r="M650" s="169"/>
      <c r="N650" s="169"/>
      <c r="O650" s="169"/>
      <c r="P650" s="169"/>
      <c r="Q650" s="169"/>
      <c r="R650" s="169"/>
      <c r="S650" s="169"/>
    </row>
    <row r="651" spans="2:19" x14ac:dyDescent="0.2">
      <c r="B651" s="167"/>
      <c r="C651" s="167"/>
      <c r="D651" s="118"/>
      <c r="E651" s="118"/>
      <c r="G651" s="168"/>
      <c r="K651" s="169"/>
      <c r="L651" s="169"/>
      <c r="M651" s="169"/>
      <c r="N651" s="169"/>
      <c r="O651" s="169"/>
      <c r="P651" s="169"/>
      <c r="Q651" s="169"/>
      <c r="R651" s="169"/>
      <c r="S651" s="169"/>
    </row>
    <row r="652" spans="2:19" x14ac:dyDescent="0.2">
      <c r="B652" s="167"/>
      <c r="C652" s="167"/>
      <c r="D652" s="118"/>
      <c r="E652" s="118"/>
      <c r="G652" s="168"/>
      <c r="K652" s="169"/>
      <c r="L652" s="169"/>
      <c r="M652" s="169"/>
      <c r="N652" s="169"/>
      <c r="O652" s="169"/>
      <c r="P652" s="169"/>
      <c r="Q652" s="169"/>
      <c r="R652" s="169"/>
      <c r="S652" s="169"/>
    </row>
    <row r="653" spans="2:19" x14ac:dyDescent="0.2">
      <c r="B653" s="167"/>
      <c r="C653" s="167"/>
      <c r="D653" s="118"/>
      <c r="E653" s="118"/>
      <c r="G653" s="168"/>
      <c r="K653" s="169"/>
      <c r="L653" s="169"/>
      <c r="M653" s="169"/>
      <c r="N653" s="169"/>
      <c r="O653" s="169"/>
      <c r="P653" s="169"/>
      <c r="Q653" s="169"/>
      <c r="R653" s="169"/>
      <c r="S653" s="169"/>
    </row>
    <row r="654" spans="2:19" x14ac:dyDescent="0.2">
      <c r="B654" s="167"/>
      <c r="C654" s="167"/>
      <c r="D654" s="118"/>
      <c r="E654" s="118"/>
      <c r="G654" s="168"/>
      <c r="K654" s="169"/>
      <c r="L654" s="169"/>
      <c r="M654" s="169"/>
      <c r="N654" s="169"/>
      <c r="O654" s="169"/>
      <c r="P654" s="169"/>
      <c r="Q654" s="169"/>
      <c r="R654" s="169"/>
      <c r="S654" s="169"/>
    </row>
    <row r="655" spans="2:19" x14ac:dyDescent="0.2">
      <c r="B655" s="167"/>
      <c r="C655" s="167"/>
      <c r="D655" s="118"/>
      <c r="E655" s="118"/>
      <c r="G655" s="168"/>
      <c r="K655" s="169"/>
      <c r="L655" s="169"/>
      <c r="M655" s="169"/>
      <c r="N655" s="169"/>
      <c r="O655" s="169"/>
      <c r="P655" s="169"/>
      <c r="Q655" s="169"/>
      <c r="R655" s="169"/>
      <c r="S655" s="169"/>
    </row>
    <row r="656" spans="2:19" x14ac:dyDescent="0.2">
      <c r="B656" s="167"/>
      <c r="C656" s="167"/>
      <c r="D656" s="118"/>
      <c r="E656" s="118"/>
      <c r="G656" s="168"/>
      <c r="K656" s="169"/>
      <c r="L656" s="169"/>
      <c r="M656" s="169"/>
      <c r="N656" s="169"/>
      <c r="O656" s="169"/>
      <c r="P656" s="169"/>
      <c r="Q656" s="169"/>
      <c r="R656" s="169"/>
      <c r="S656" s="169"/>
    </row>
    <row r="657" spans="2:19" x14ac:dyDescent="0.2">
      <c r="B657" s="167"/>
      <c r="C657" s="167"/>
      <c r="D657" s="118"/>
      <c r="E657" s="118"/>
      <c r="G657" s="168"/>
      <c r="K657" s="169"/>
      <c r="L657" s="169"/>
      <c r="M657" s="169"/>
      <c r="N657" s="169"/>
      <c r="O657" s="169"/>
      <c r="P657" s="169"/>
      <c r="Q657" s="169"/>
      <c r="R657" s="169"/>
      <c r="S657" s="169"/>
    </row>
    <row r="658" spans="2:19" x14ac:dyDescent="0.2">
      <c r="B658" s="167"/>
      <c r="C658" s="167"/>
      <c r="D658" s="118"/>
      <c r="E658" s="118"/>
      <c r="G658" s="168"/>
      <c r="K658" s="169"/>
      <c r="L658" s="169"/>
      <c r="M658" s="169"/>
      <c r="N658" s="169"/>
      <c r="O658" s="169"/>
      <c r="P658" s="169"/>
      <c r="Q658" s="169"/>
      <c r="R658" s="169"/>
      <c r="S658" s="169"/>
    </row>
    <row r="659" spans="2:19" x14ac:dyDescent="0.2">
      <c r="B659" s="167"/>
      <c r="C659" s="167"/>
      <c r="D659" s="118"/>
      <c r="E659" s="118"/>
      <c r="G659" s="168"/>
      <c r="K659" s="169"/>
      <c r="L659" s="169"/>
      <c r="M659" s="169"/>
      <c r="N659" s="169"/>
      <c r="O659" s="169"/>
      <c r="P659" s="169"/>
      <c r="Q659" s="169"/>
      <c r="R659" s="169"/>
      <c r="S659" s="169"/>
    </row>
    <row r="660" spans="2:19" x14ac:dyDescent="0.2">
      <c r="B660" s="167"/>
      <c r="C660" s="167"/>
      <c r="D660" s="118"/>
      <c r="E660" s="118"/>
      <c r="G660" s="168"/>
      <c r="K660" s="169"/>
      <c r="L660" s="169"/>
      <c r="M660" s="169"/>
      <c r="N660" s="169"/>
      <c r="O660" s="169"/>
      <c r="P660" s="169"/>
      <c r="Q660" s="169"/>
      <c r="R660" s="169"/>
      <c r="S660" s="169"/>
    </row>
    <row r="661" spans="2:19" x14ac:dyDescent="0.2">
      <c r="B661" s="167"/>
      <c r="C661" s="167"/>
      <c r="D661" s="118"/>
      <c r="E661" s="118"/>
      <c r="G661" s="168"/>
      <c r="K661" s="169"/>
      <c r="L661" s="169"/>
      <c r="M661" s="169"/>
      <c r="N661" s="169"/>
      <c r="O661" s="169"/>
      <c r="P661" s="169"/>
      <c r="Q661" s="169"/>
      <c r="R661" s="169"/>
      <c r="S661" s="169"/>
    </row>
    <row r="662" spans="2:19" x14ac:dyDescent="0.2">
      <c r="B662" s="167"/>
      <c r="C662" s="167"/>
      <c r="D662" s="118"/>
      <c r="E662" s="118"/>
      <c r="G662" s="168"/>
      <c r="K662" s="169"/>
      <c r="L662" s="169"/>
      <c r="M662" s="169"/>
      <c r="N662" s="169"/>
      <c r="O662" s="169"/>
      <c r="P662" s="169"/>
      <c r="Q662" s="169"/>
      <c r="R662" s="169"/>
      <c r="S662" s="169"/>
    </row>
    <row r="663" spans="2:19" x14ac:dyDescent="0.2">
      <c r="B663" s="167"/>
      <c r="C663" s="167"/>
      <c r="D663" s="118"/>
      <c r="E663" s="118"/>
      <c r="G663" s="168"/>
      <c r="K663" s="169"/>
      <c r="L663" s="169"/>
      <c r="M663" s="169"/>
      <c r="N663" s="169"/>
      <c r="O663" s="169"/>
      <c r="P663" s="169"/>
      <c r="Q663" s="169"/>
      <c r="R663" s="169"/>
      <c r="S663" s="169"/>
    </row>
    <row r="664" spans="2:19" x14ac:dyDescent="0.2">
      <c r="B664" s="167"/>
      <c r="C664" s="167"/>
      <c r="D664" s="118"/>
      <c r="E664" s="118"/>
      <c r="G664" s="168"/>
      <c r="K664" s="169"/>
      <c r="L664" s="169"/>
      <c r="M664" s="169"/>
      <c r="N664" s="169"/>
      <c r="O664" s="169"/>
      <c r="P664" s="169"/>
      <c r="Q664" s="169"/>
      <c r="R664" s="169"/>
      <c r="S664" s="169"/>
    </row>
    <row r="665" spans="2:19" x14ac:dyDescent="0.2">
      <c r="B665" s="167"/>
      <c r="C665" s="167"/>
      <c r="D665" s="118"/>
      <c r="E665" s="118"/>
      <c r="G665" s="168"/>
      <c r="K665" s="169"/>
      <c r="L665" s="169"/>
      <c r="M665" s="169"/>
      <c r="N665" s="169"/>
      <c r="O665" s="169"/>
      <c r="P665" s="169"/>
      <c r="Q665" s="169"/>
      <c r="R665" s="169"/>
      <c r="S665" s="169"/>
    </row>
    <row r="666" spans="2:19" x14ac:dyDescent="0.2">
      <c r="B666" s="167"/>
      <c r="C666" s="167"/>
      <c r="D666" s="118"/>
      <c r="E666" s="118"/>
      <c r="G666" s="168"/>
      <c r="K666" s="169"/>
      <c r="L666" s="169"/>
      <c r="M666" s="169"/>
      <c r="N666" s="169"/>
      <c r="O666" s="169"/>
      <c r="P666" s="169"/>
      <c r="Q666" s="169"/>
      <c r="R666" s="169"/>
      <c r="S666" s="169"/>
    </row>
    <row r="667" spans="2:19" x14ac:dyDescent="0.2">
      <c r="B667" s="167"/>
      <c r="C667" s="167"/>
      <c r="D667" s="118"/>
      <c r="E667" s="118"/>
      <c r="G667" s="168"/>
      <c r="K667" s="169"/>
      <c r="L667" s="169"/>
      <c r="M667" s="169"/>
      <c r="N667" s="169"/>
      <c r="O667" s="169"/>
      <c r="P667" s="169"/>
      <c r="Q667" s="169"/>
      <c r="R667" s="169"/>
      <c r="S667" s="169"/>
    </row>
    <row r="668" spans="2:19" x14ac:dyDescent="0.2">
      <c r="B668" s="167"/>
      <c r="C668" s="167"/>
      <c r="D668" s="118"/>
      <c r="E668" s="118"/>
      <c r="G668" s="168"/>
      <c r="K668" s="169"/>
      <c r="L668" s="169"/>
      <c r="M668" s="169"/>
      <c r="N668" s="169"/>
      <c r="O668" s="169"/>
      <c r="P668" s="169"/>
      <c r="Q668" s="169"/>
      <c r="R668" s="169"/>
      <c r="S668" s="169"/>
    </row>
    <row r="669" spans="2:19" x14ac:dyDescent="0.2">
      <c r="B669" s="167"/>
      <c r="C669" s="167"/>
      <c r="D669" s="118"/>
      <c r="E669" s="118"/>
      <c r="G669" s="168"/>
      <c r="K669" s="169"/>
      <c r="L669" s="169"/>
      <c r="M669" s="169"/>
      <c r="N669" s="169"/>
      <c r="O669" s="169"/>
      <c r="P669" s="169"/>
      <c r="Q669" s="169"/>
      <c r="R669" s="169"/>
      <c r="S669" s="169"/>
    </row>
    <row r="670" spans="2:19" x14ac:dyDescent="0.2">
      <c r="B670" s="167"/>
      <c r="C670" s="167"/>
      <c r="D670" s="118"/>
      <c r="E670" s="118"/>
      <c r="G670" s="168"/>
      <c r="K670" s="169"/>
      <c r="L670" s="169"/>
      <c r="M670" s="169"/>
      <c r="N670" s="169"/>
      <c r="O670" s="169"/>
      <c r="P670" s="169"/>
      <c r="Q670" s="169"/>
      <c r="R670" s="169"/>
      <c r="S670" s="169"/>
    </row>
    <row r="671" spans="2:19" x14ac:dyDescent="0.2">
      <c r="B671" s="167"/>
      <c r="C671" s="167"/>
      <c r="D671" s="118"/>
      <c r="E671" s="118"/>
      <c r="G671" s="168"/>
      <c r="K671" s="169"/>
      <c r="L671" s="169"/>
      <c r="M671" s="169"/>
      <c r="N671" s="169"/>
      <c r="O671" s="169"/>
      <c r="P671" s="169"/>
      <c r="Q671" s="169"/>
      <c r="R671" s="169"/>
      <c r="S671" s="169"/>
    </row>
    <row r="672" spans="2:19" x14ac:dyDescent="0.2">
      <c r="B672" s="167"/>
      <c r="C672" s="167"/>
      <c r="D672" s="118"/>
      <c r="E672" s="118"/>
      <c r="G672" s="168"/>
      <c r="K672" s="169"/>
      <c r="L672" s="169"/>
      <c r="M672" s="169"/>
      <c r="N672" s="169"/>
      <c r="O672" s="169"/>
      <c r="P672" s="169"/>
      <c r="Q672" s="169"/>
      <c r="R672" s="169"/>
      <c r="S672" s="169"/>
    </row>
    <row r="673" spans="2:19" x14ac:dyDescent="0.2">
      <c r="B673" s="167"/>
      <c r="C673" s="167"/>
      <c r="D673" s="118"/>
      <c r="E673" s="118"/>
      <c r="G673" s="168"/>
      <c r="K673" s="169"/>
      <c r="L673" s="169"/>
      <c r="M673" s="169"/>
      <c r="N673" s="169"/>
      <c r="O673" s="169"/>
      <c r="P673" s="169"/>
      <c r="Q673" s="169"/>
      <c r="R673" s="169"/>
      <c r="S673" s="169"/>
    </row>
    <row r="674" spans="2:19" x14ac:dyDescent="0.2">
      <c r="B674" s="167"/>
      <c r="C674" s="167"/>
      <c r="D674" s="118"/>
      <c r="E674" s="118"/>
      <c r="G674" s="168"/>
      <c r="K674" s="169"/>
      <c r="L674" s="169"/>
      <c r="M674" s="169"/>
      <c r="N674" s="169"/>
      <c r="O674" s="169"/>
      <c r="P674" s="169"/>
      <c r="Q674" s="169"/>
      <c r="R674" s="169"/>
      <c r="S674" s="169"/>
    </row>
    <row r="675" spans="2:19" x14ac:dyDescent="0.2">
      <c r="B675" s="167"/>
      <c r="C675" s="167"/>
      <c r="D675" s="118"/>
      <c r="E675" s="118"/>
      <c r="G675" s="168"/>
      <c r="K675" s="169"/>
      <c r="L675" s="169"/>
      <c r="M675" s="169"/>
      <c r="N675" s="169"/>
      <c r="O675" s="169"/>
      <c r="P675" s="169"/>
      <c r="Q675" s="169"/>
      <c r="R675" s="169"/>
      <c r="S675" s="169"/>
    </row>
    <row r="676" spans="2:19" x14ac:dyDescent="0.2">
      <c r="B676" s="167"/>
      <c r="C676" s="167"/>
      <c r="D676" s="118"/>
      <c r="E676" s="118"/>
      <c r="G676" s="168"/>
      <c r="K676" s="169"/>
      <c r="L676" s="169"/>
      <c r="M676" s="169"/>
      <c r="N676" s="169"/>
      <c r="O676" s="169"/>
      <c r="P676" s="169"/>
      <c r="Q676" s="169"/>
      <c r="R676" s="169"/>
      <c r="S676" s="169"/>
    </row>
    <row r="677" spans="2:19" x14ac:dyDescent="0.2">
      <c r="B677" s="167"/>
      <c r="C677" s="167"/>
      <c r="D677" s="118"/>
      <c r="E677" s="118"/>
      <c r="G677" s="168"/>
      <c r="K677" s="169"/>
      <c r="L677" s="169"/>
      <c r="M677" s="169"/>
      <c r="N677" s="169"/>
      <c r="O677" s="169"/>
      <c r="P677" s="169"/>
      <c r="Q677" s="169"/>
      <c r="R677" s="169"/>
      <c r="S677" s="169"/>
    </row>
    <row r="678" spans="2:19" x14ac:dyDescent="0.2">
      <c r="B678" s="167"/>
      <c r="C678" s="167"/>
      <c r="D678" s="118"/>
      <c r="E678" s="118"/>
      <c r="G678" s="168"/>
      <c r="K678" s="169"/>
      <c r="L678" s="169"/>
      <c r="M678" s="169"/>
      <c r="N678" s="169"/>
      <c r="O678" s="169"/>
      <c r="P678" s="169"/>
      <c r="Q678" s="169"/>
      <c r="R678" s="169"/>
      <c r="S678" s="169"/>
    </row>
    <row r="679" spans="2:19" x14ac:dyDescent="0.2">
      <c r="B679" s="167"/>
      <c r="C679" s="167"/>
      <c r="D679" s="118"/>
      <c r="E679" s="118"/>
      <c r="G679" s="168"/>
      <c r="K679" s="169"/>
      <c r="L679" s="169"/>
      <c r="M679" s="169"/>
      <c r="N679" s="169"/>
      <c r="O679" s="169"/>
      <c r="P679" s="169"/>
      <c r="Q679" s="169"/>
      <c r="R679" s="169"/>
      <c r="S679" s="169"/>
    </row>
    <row r="683" spans="2:19" x14ac:dyDescent="0.2">
      <c r="B683" s="167"/>
      <c r="C683" s="167"/>
      <c r="D683" s="118"/>
      <c r="E683" s="118"/>
      <c r="G683" s="168"/>
      <c r="K683" s="169"/>
      <c r="L683" s="169"/>
      <c r="M683" s="169"/>
      <c r="N683" s="169"/>
      <c r="O683" s="169"/>
      <c r="P683" s="169"/>
      <c r="Q683" s="169"/>
      <c r="R683" s="169"/>
      <c r="S683" s="169"/>
    </row>
    <row r="684" spans="2:19" x14ac:dyDescent="0.2">
      <c r="B684" s="167"/>
      <c r="C684" s="167"/>
      <c r="D684" s="118"/>
      <c r="E684" s="118"/>
      <c r="G684" s="168"/>
      <c r="K684" s="169"/>
      <c r="L684" s="169"/>
      <c r="M684" s="169"/>
      <c r="N684" s="169"/>
      <c r="O684" s="169"/>
      <c r="P684" s="169"/>
      <c r="Q684" s="169"/>
      <c r="R684" s="169"/>
      <c r="S684" s="169"/>
    </row>
    <row r="685" spans="2:19" x14ac:dyDescent="0.2">
      <c r="B685" s="167"/>
      <c r="C685" s="167"/>
      <c r="D685" s="118"/>
      <c r="E685" s="118"/>
      <c r="G685" s="168"/>
      <c r="K685" s="169"/>
      <c r="L685" s="169"/>
      <c r="M685" s="169"/>
      <c r="N685" s="169"/>
      <c r="O685" s="169"/>
      <c r="P685" s="169"/>
      <c r="Q685" s="169"/>
      <c r="R685" s="169"/>
      <c r="S685" s="169"/>
    </row>
    <row r="686" spans="2:19" x14ac:dyDescent="0.2">
      <c r="B686" s="167"/>
      <c r="C686" s="167"/>
      <c r="D686" s="118"/>
      <c r="E686" s="118"/>
      <c r="G686" s="168"/>
      <c r="K686" s="169"/>
      <c r="L686" s="169"/>
      <c r="M686" s="169"/>
      <c r="N686" s="169"/>
      <c r="O686" s="169"/>
      <c r="P686" s="169"/>
      <c r="Q686" s="169"/>
      <c r="R686" s="169"/>
      <c r="S686" s="169"/>
    </row>
    <row r="687" spans="2:19" x14ac:dyDescent="0.2">
      <c r="B687" s="167"/>
      <c r="C687" s="167"/>
      <c r="D687" s="118"/>
      <c r="E687" s="118"/>
      <c r="G687" s="168"/>
      <c r="K687" s="169"/>
      <c r="L687" s="169"/>
      <c r="M687" s="169"/>
      <c r="N687" s="169"/>
      <c r="O687" s="169"/>
      <c r="P687" s="169"/>
      <c r="Q687" s="169"/>
      <c r="R687" s="169"/>
      <c r="S687" s="169"/>
    </row>
    <row r="688" spans="2:19" x14ac:dyDescent="0.2">
      <c r="B688" s="167"/>
      <c r="C688" s="167"/>
      <c r="D688" s="118"/>
      <c r="E688" s="118"/>
      <c r="G688" s="168"/>
      <c r="K688" s="169"/>
      <c r="L688" s="169"/>
      <c r="M688" s="169"/>
      <c r="N688" s="169"/>
      <c r="O688" s="169"/>
      <c r="P688" s="169"/>
      <c r="Q688" s="169"/>
      <c r="R688" s="169"/>
      <c r="S688" s="169"/>
    </row>
    <row r="689" spans="2:19" x14ac:dyDescent="0.2">
      <c r="B689" s="167"/>
      <c r="C689" s="167"/>
      <c r="D689" s="118"/>
      <c r="E689" s="118"/>
      <c r="G689" s="168"/>
      <c r="K689" s="169"/>
      <c r="L689" s="169"/>
      <c r="M689" s="169"/>
      <c r="N689" s="169"/>
      <c r="O689" s="169"/>
      <c r="P689" s="169"/>
      <c r="Q689" s="169"/>
      <c r="R689" s="169"/>
      <c r="S689" s="169"/>
    </row>
    <row r="690" spans="2:19" x14ac:dyDescent="0.2">
      <c r="B690" s="167"/>
      <c r="C690" s="167"/>
      <c r="D690" s="118"/>
      <c r="E690" s="118"/>
      <c r="G690" s="168"/>
      <c r="K690" s="169"/>
      <c r="L690" s="169"/>
      <c r="M690" s="169"/>
      <c r="N690" s="169"/>
      <c r="O690" s="169"/>
      <c r="P690" s="169"/>
      <c r="Q690" s="169"/>
      <c r="R690" s="169"/>
      <c r="S690" s="169"/>
    </row>
    <row r="691" spans="2:19" x14ac:dyDescent="0.2">
      <c r="B691" s="167"/>
      <c r="C691" s="167"/>
      <c r="D691" s="118"/>
      <c r="E691" s="118"/>
      <c r="G691" s="168"/>
      <c r="K691" s="169"/>
      <c r="L691" s="169"/>
      <c r="M691" s="169"/>
      <c r="N691" s="169"/>
      <c r="O691" s="169"/>
      <c r="P691" s="169"/>
      <c r="Q691" s="169"/>
      <c r="R691" s="169"/>
      <c r="S691" s="169"/>
    </row>
    <row r="692" spans="2:19" x14ac:dyDescent="0.2">
      <c r="B692" s="167"/>
      <c r="C692" s="167"/>
      <c r="D692" s="118"/>
      <c r="E692" s="118"/>
      <c r="G692" s="168"/>
      <c r="K692" s="169"/>
      <c r="L692" s="169"/>
      <c r="M692" s="169"/>
      <c r="N692" s="169"/>
      <c r="O692" s="169"/>
      <c r="P692" s="169"/>
      <c r="Q692" s="169"/>
      <c r="R692" s="169"/>
      <c r="S692" s="169"/>
    </row>
    <row r="693" spans="2:19" x14ac:dyDescent="0.2">
      <c r="B693" s="167"/>
      <c r="C693" s="167"/>
      <c r="D693" s="118"/>
      <c r="E693" s="118"/>
      <c r="G693" s="168"/>
      <c r="K693" s="169"/>
      <c r="L693" s="169"/>
      <c r="M693" s="169"/>
      <c r="N693" s="169"/>
      <c r="O693" s="169"/>
      <c r="P693" s="169"/>
      <c r="Q693" s="169"/>
      <c r="R693" s="169"/>
      <c r="S693" s="169"/>
    </row>
    <row r="694" spans="2:19" x14ac:dyDescent="0.2">
      <c r="B694" s="167"/>
      <c r="C694" s="167"/>
      <c r="D694" s="118"/>
      <c r="E694" s="118"/>
      <c r="G694" s="168"/>
      <c r="K694" s="169"/>
      <c r="L694" s="169"/>
      <c r="M694" s="169"/>
      <c r="N694" s="169"/>
      <c r="O694" s="169"/>
      <c r="P694" s="169"/>
      <c r="Q694" s="169"/>
      <c r="R694" s="169"/>
      <c r="S694" s="169"/>
    </row>
    <row r="695" spans="2:19" x14ac:dyDescent="0.2">
      <c r="B695" s="167"/>
      <c r="C695" s="167"/>
      <c r="D695" s="118"/>
      <c r="E695" s="118"/>
      <c r="G695" s="168"/>
      <c r="K695" s="169"/>
      <c r="L695" s="169"/>
      <c r="M695" s="169"/>
      <c r="N695" s="169"/>
      <c r="O695" s="169"/>
      <c r="P695" s="169"/>
      <c r="Q695" s="169"/>
      <c r="R695" s="169"/>
      <c r="S695" s="169"/>
    </row>
    <row r="696" spans="2:19" x14ac:dyDescent="0.2">
      <c r="B696" s="167"/>
      <c r="C696" s="167"/>
      <c r="D696" s="118"/>
      <c r="E696" s="118"/>
      <c r="G696" s="168"/>
      <c r="K696" s="169"/>
      <c r="L696" s="169"/>
      <c r="M696" s="169"/>
      <c r="N696" s="169"/>
      <c r="O696" s="169"/>
      <c r="P696" s="169"/>
      <c r="Q696" s="169"/>
      <c r="R696" s="169"/>
      <c r="S696" s="169"/>
    </row>
    <row r="697" spans="2:19" x14ac:dyDescent="0.2">
      <c r="B697" s="167"/>
      <c r="C697" s="167"/>
      <c r="D697" s="118"/>
      <c r="E697" s="118"/>
      <c r="G697" s="168"/>
      <c r="K697" s="169"/>
      <c r="L697" s="169"/>
      <c r="M697" s="169"/>
      <c r="N697" s="169"/>
      <c r="O697" s="169"/>
      <c r="P697" s="169"/>
      <c r="Q697" s="169"/>
      <c r="R697" s="169"/>
      <c r="S697" s="169"/>
    </row>
    <row r="698" spans="2:19" x14ac:dyDescent="0.2">
      <c r="B698" s="167"/>
      <c r="C698" s="167"/>
      <c r="D698" s="118"/>
      <c r="E698" s="118"/>
      <c r="G698" s="168"/>
      <c r="K698" s="169"/>
      <c r="L698" s="169"/>
      <c r="M698" s="169"/>
      <c r="N698" s="169"/>
      <c r="O698" s="169"/>
      <c r="P698" s="169"/>
      <c r="Q698" s="169"/>
      <c r="R698" s="169"/>
      <c r="S698" s="169"/>
    </row>
    <row r="699" spans="2:19" x14ac:dyDescent="0.2">
      <c r="B699" s="167"/>
      <c r="C699" s="167"/>
      <c r="D699" s="118"/>
      <c r="E699" s="118"/>
      <c r="G699" s="168"/>
      <c r="K699" s="169"/>
      <c r="L699" s="169"/>
      <c r="M699" s="169"/>
      <c r="N699" s="169"/>
      <c r="O699" s="169"/>
      <c r="P699" s="169"/>
      <c r="Q699" s="169"/>
      <c r="R699" s="169"/>
      <c r="S699" s="169"/>
    </row>
    <row r="700" spans="2:19" x14ac:dyDescent="0.2">
      <c r="B700" s="167"/>
      <c r="C700" s="167"/>
      <c r="D700" s="118"/>
      <c r="E700" s="118"/>
      <c r="G700" s="168"/>
      <c r="K700" s="169"/>
      <c r="L700" s="169"/>
      <c r="M700" s="169"/>
      <c r="N700" s="169"/>
      <c r="O700" s="169"/>
      <c r="P700" s="169"/>
      <c r="Q700" s="169"/>
      <c r="R700" s="169"/>
      <c r="S700" s="169"/>
    </row>
    <row r="701" spans="2:19" x14ac:dyDescent="0.2">
      <c r="B701" s="167"/>
      <c r="C701" s="167"/>
      <c r="D701" s="118"/>
      <c r="E701" s="118"/>
      <c r="G701" s="168"/>
      <c r="K701" s="169"/>
      <c r="L701" s="169"/>
      <c r="M701" s="169"/>
      <c r="N701" s="169"/>
      <c r="O701" s="169"/>
      <c r="P701" s="169"/>
      <c r="Q701" s="169"/>
      <c r="R701" s="169"/>
      <c r="S701" s="169"/>
    </row>
    <row r="702" spans="2:19" x14ac:dyDescent="0.2">
      <c r="B702" s="167"/>
      <c r="C702" s="167"/>
      <c r="D702" s="118"/>
      <c r="E702" s="118"/>
      <c r="G702" s="168"/>
      <c r="K702" s="169"/>
      <c r="L702" s="169"/>
      <c r="M702" s="169"/>
      <c r="N702" s="169"/>
      <c r="O702" s="169"/>
      <c r="P702" s="169"/>
      <c r="Q702" s="169"/>
      <c r="R702" s="169"/>
      <c r="S702" s="169"/>
    </row>
    <row r="703" spans="2:19" x14ac:dyDescent="0.2">
      <c r="B703" s="167"/>
      <c r="C703" s="167"/>
      <c r="D703" s="118"/>
      <c r="E703" s="118"/>
      <c r="G703" s="168"/>
      <c r="K703" s="169"/>
      <c r="L703" s="169"/>
      <c r="M703" s="169"/>
      <c r="N703" s="169"/>
      <c r="O703" s="169"/>
      <c r="P703" s="169"/>
      <c r="Q703" s="169"/>
      <c r="R703" s="169"/>
      <c r="S703" s="169"/>
    </row>
    <row r="704" spans="2:19" x14ac:dyDescent="0.2">
      <c r="B704" s="167"/>
      <c r="C704" s="167"/>
      <c r="D704" s="118"/>
      <c r="E704" s="118"/>
      <c r="G704" s="168"/>
      <c r="K704" s="169"/>
      <c r="L704" s="169"/>
      <c r="M704" s="169"/>
      <c r="N704" s="169"/>
      <c r="O704" s="169"/>
      <c r="P704" s="169"/>
      <c r="Q704" s="169"/>
      <c r="R704" s="169"/>
      <c r="S704" s="169"/>
    </row>
    <row r="705" spans="2:19" x14ac:dyDescent="0.2">
      <c r="B705" s="167"/>
      <c r="C705" s="167"/>
      <c r="D705" s="118"/>
      <c r="E705" s="118"/>
      <c r="G705" s="168"/>
      <c r="K705" s="169"/>
      <c r="L705" s="169"/>
      <c r="M705" s="169"/>
      <c r="N705" s="169"/>
      <c r="O705" s="169"/>
      <c r="P705" s="169"/>
      <c r="Q705" s="169"/>
      <c r="R705" s="169"/>
      <c r="S705" s="169"/>
    </row>
    <row r="706" spans="2:19" x14ac:dyDescent="0.2">
      <c r="B706" s="167"/>
      <c r="C706" s="167"/>
      <c r="D706" s="118"/>
      <c r="E706" s="118"/>
      <c r="G706" s="168"/>
      <c r="K706" s="169"/>
      <c r="L706" s="169"/>
      <c r="M706" s="169"/>
      <c r="N706" s="169"/>
      <c r="O706" s="169"/>
      <c r="P706" s="169"/>
      <c r="Q706" s="169"/>
      <c r="R706" s="169"/>
      <c r="S706" s="169"/>
    </row>
    <row r="707" spans="2:19" x14ac:dyDescent="0.2">
      <c r="B707" s="167"/>
      <c r="C707" s="167"/>
      <c r="D707" s="118"/>
      <c r="E707" s="118"/>
      <c r="G707" s="168"/>
      <c r="K707" s="169"/>
      <c r="L707" s="169"/>
      <c r="M707" s="169"/>
      <c r="N707" s="169"/>
      <c r="O707" s="169"/>
      <c r="P707" s="169"/>
      <c r="Q707" s="169"/>
      <c r="R707" s="169"/>
      <c r="S707" s="169"/>
    </row>
    <row r="708" spans="2:19" x14ac:dyDescent="0.2">
      <c r="B708" s="167"/>
      <c r="C708" s="167"/>
      <c r="D708" s="118"/>
      <c r="E708" s="118"/>
      <c r="G708" s="168"/>
      <c r="K708" s="169"/>
      <c r="L708" s="169"/>
      <c r="M708" s="169"/>
      <c r="N708" s="169"/>
      <c r="O708" s="169"/>
      <c r="P708" s="169"/>
      <c r="Q708" s="169"/>
      <c r="R708" s="169"/>
      <c r="S708" s="169"/>
    </row>
    <row r="709" spans="2:19" x14ac:dyDescent="0.2">
      <c r="B709" s="167"/>
      <c r="C709" s="167"/>
      <c r="D709" s="118"/>
      <c r="E709" s="118"/>
      <c r="G709" s="168"/>
      <c r="K709" s="169"/>
      <c r="L709" s="169"/>
      <c r="M709" s="169"/>
      <c r="N709" s="169"/>
      <c r="O709" s="169"/>
      <c r="P709" s="169"/>
      <c r="Q709" s="169"/>
      <c r="R709" s="169"/>
      <c r="S709" s="169"/>
    </row>
    <row r="710" spans="2:19" x14ac:dyDescent="0.2">
      <c r="B710" s="167"/>
      <c r="C710" s="167"/>
      <c r="D710" s="118"/>
      <c r="E710" s="118"/>
      <c r="G710" s="168"/>
      <c r="K710" s="169"/>
      <c r="L710" s="169"/>
      <c r="M710" s="169"/>
      <c r="N710" s="169"/>
      <c r="O710" s="169"/>
      <c r="P710" s="169"/>
      <c r="Q710" s="169"/>
      <c r="R710" s="169"/>
      <c r="S710" s="169"/>
    </row>
    <row r="711" spans="2:19" x14ac:dyDescent="0.2">
      <c r="B711" s="167"/>
      <c r="C711" s="167"/>
      <c r="D711" s="118"/>
      <c r="E711" s="118"/>
      <c r="G711" s="168"/>
      <c r="K711" s="169"/>
      <c r="L711" s="169"/>
      <c r="M711" s="169"/>
      <c r="N711" s="169"/>
      <c r="O711" s="169"/>
      <c r="P711" s="169"/>
      <c r="Q711" s="169"/>
      <c r="R711" s="169"/>
      <c r="S711" s="169"/>
    </row>
    <row r="712" spans="2:19" x14ac:dyDescent="0.2">
      <c r="B712" s="167"/>
      <c r="C712" s="167"/>
      <c r="D712" s="118"/>
      <c r="E712" s="118"/>
      <c r="G712" s="168"/>
      <c r="K712" s="169"/>
      <c r="L712" s="169"/>
      <c r="M712" s="169"/>
      <c r="N712" s="169"/>
      <c r="O712" s="169"/>
      <c r="P712" s="169"/>
      <c r="Q712" s="169"/>
      <c r="R712" s="169"/>
      <c r="S712" s="169"/>
    </row>
    <row r="713" spans="2:19" x14ac:dyDescent="0.2">
      <c r="B713" s="167"/>
      <c r="C713" s="167"/>
      <c r="D713" s="118"/>
      <c r="E713" s="118"/>
      <c r="G713" s="168"/>
      <c r="K713" s="169"/>
      <c r="L713" s="169"/>
      <c r="M713" s="169"/>
      <c r="N713" s="169"/>
      <c r="O713" s="169"/>
      <c r="P713" s="169"/>
      <c r="Q713" s="169"/>
      <c r="R713" s="169"/>
      <c r="S713" s="169"/>
    </row>
    <row r="714" spans="2:19" x14ac:dyDescent="0.2">
      <c r="B714" s="167"/>
      <c r="C714" s="167"/>
      <c r="D714" s="118"/>
      <c r="E714" s="118"/>
      <c r="G714" s="168"/>
      <c r="K714" s="169"/>
      <c r="L714" s="169"/>
      <c r="M714" s="169"/>
      <c r="N714" s="169"/>
      <c r="O714" s="169"/>
      <c r="P714" s="169"/>
      <c r="Q714" s="169"/>
      <c r="R714" s="169"/>
      <c r="S714" s="169"/>
    </row>
    <row r="715" spans="2:19" x14ac:dyDescent="0.2">
      <c r="B715" s="167"/>
      <c r="C715" s="167"/>
      <c r="D715" s="118"/>
      <c r="E715" s="118"/>
      <c r="G715" s="168"/>
      <c r="K715" s="169"/>
      <c r="L715" s="169"/>
      <c r="M715" s="169"/>
      <c r="N715" s="169"/>
      <c r="O715" s="169"/>
      <c r="P715" s="169"/>
      <c r="Q715" s="169"/>
      <c r="R715" s="169"/>
      <c r="S715" s="169"/>
    </row>
    <row r="716" spans="2:19" x14ac:dyDescent="0.2">
      <c r="B716" s="167"/>
      <c r="C716" s="167"/>
      <c r="D716" s="118"/>
      <c r="E716" s="118"/>
      <c r="G716" s="168"/>
      <c r="K716" s="169"/>
      <c r="L716" s="169"/>
      <c r="M716" s="169"/>
      <c r="N716" s="169"/>
      <c r="O716" s="169"/>
      <c r="P716" s="169"/>
      <c r="Q716" s="169"/>
      <c r="R716" s="169"/>
      <c r="S716" s="169"/>
    </row>
    <row r="717" spans="2:19" x14ac:dyDescent="0.2">
      <c r="B717" s="167"/>
      <c r="C717" s="167"/>
      <c r="D717" s="118"/>
      <c r="E717" s="118"/>
      <c r="G717" s="168"/>
      <c r="K717" s="169"/>
      <c r="L717" s="169"/>
      <c r="M717" s="169"/>
      <c r="N717" s="169"/>
      <c r="O717" s="169"/>
      <c r="P717" s="169"/>
      <c r="Q717" s="169"/>
      <c r="R717" s="169"/>
      <c r="S717" s="169"/>
    </row>
    <row r="718" spans="2:19" x14ac:dyDescent="0.2">
      <c r="B718" s="167"/>
      <c r="C718" s="167"/>
      <c r="D718" s="118"/>
      <c r="E718" s="118"/>
      <c r="G718" s="168"/>
      <c r="K718" s="169"/>
      <c r="L718" s="169"/>
      <c r="M718" s="169"/>
      <c r="N718" s="169"/>
      <c r="O718" s="169"/>
      <c r="P718" s="169"/>
      <c r="Q718" s="169"/>
      <c r="R718" s="169"/>
      <c r="S718" s="169"/>
    </row>
    <row r="719" spans="2:19" x14ac:dyDescent="0.2">
      <c r="B719" s="167"/>
      <c r="C719" s="167"/>
      <c r="D719" s="118"/>
      <c r="E719" s="118"/>
      <c r="G719" s="168"/>
      <c r="K719" s="169"/>
      <c r="L719" s="169"/>
      <c r="M719" s="169"/>
      <c r="N719" s="169"/>
      <c r="O719" s="169"/>
      <c r="P719" s="169"/>
      <c r="Q719" s="169"/>
      <c r="R719" s="169"/>
      <c r="S719" s="169"/>
    </row>
    <row r="720" spans="2:19" x14ac:dyDescent="0.2">
      <c r="B720" s="167"/>
      <c r="C720" s="167"/>
      <c r="D720" s="118"/>
      <c r="E720" s="118"/>
      <c r="G720" s="168"/>
      <c r="K720" s="169"/>
      <c r="L720" s="169"/>
      <c r="M720" s="169"/>
      <c r="N720" s="169"/>
      <c r="O720" s="169"/>
      <c r="P720" s="169"/>
      <c r="Q720" s="169"/>
      <c r="R720" s="169"/>
      <c r="S720" s="169"/>
    </row>
  </sheetData>
  <sheetProtection algorithmName="SHA-512" hashValue="64/hgAvukjKnIcDIsoicbLRW+OGNC5zdpN9jtrQWECoHvqOgdEl+0wusBmmrpg+6kgvgs6Y5Vuu8R0oKw328RA==" saltValue="9tnRvrdS1l0R/00BAVN5WQ==" spinCount="100000" sheet="1" objects="1" scenarios="1"/>
  <mergeCells count="26"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</mergeCells>
  <conditionalFormatting sqref="B4:D8">
    <cfRule type="expression" dxfId="1343" priority="24">
      <formula>AND($AB$45=2)</formula>
    </cfRule>
    <cfRule type="expression" dxfId="1342" priority="1418">
      <formula>AND(($AE$45&lt;$Y$46),($AE$45&gt;$Y$45))</formula>
    </cfRule>
    <cfRule type="expression" dxfId="1341" priority="1419">
      <formula>AND(($AE$45&lt;$Y$47),($AE$45&gt;$Y$46))</formula>
    </cfRule>
    <cfRule type="expression" dxfId="1340" priority="1420">
      <formula>AND(($AE$45&lt;$Y$48),($AE$45&gt;$Y$47))</formula>
    </cfRule>
    <cfRule type="expression" dxfId="1339" priority="1421">
      <formula>AND(($AE$45&lt;$Y$49),($AE$45&gt;$Y$48))</formula>
    </cfRule>
    <cfRule type="expression" dxfId="1338" priority="1422">
      <formula>AND(($AE$45&lt;$Y$50),($AE$45&gt;$Y$49))</formula>
    </cfRule>
    <cfRule type="expression" dxfId="1337" priority="1423">
      <formula>AND(($AE$45&lt;$Y$51),($AE$45&gt;$Y$50))</formula>
    </cfRule>
    <cfRule type="expression" dxfId="1336" priority="1424">
      <formula>AND(($AE$45&lt;$Y$52),($AE$45&gt;$Y$51))</formula>
    </cfRule>
    <cfRule type="expression" dxfId="1335" priority="1425">
      <formula>AND(($AE$45&lt;$Y$52),($AE$45&gt;$Y$51))</formula>
    </cfRule>
    <cfRule type="expression" dxfId="1334" priority="1426">
      <formula>AND(($AE$45&lt;$Y$53),($AE$45&gt;$Y$52))</formula>
    </cfRule>
    <cfRule type="expression" dxfId="1333" priority="1427">
      <formula>AND(($AE$45&lt;$Y$54),($AE$45&gt;$Y$53))</formula>
    </cfRule>
    <cfRule type="expression" dxfId="1332" priority="1428">
      <formula>AND(($AE$45&lt;$Y$55),($AE$45&gt;$Y$54))</formula>
    </cfRule>
    <cfRule type="expression" dxfId="1331" priority="1429">
      <formula>AND(($AE$45&lt;$Y$56),($AE$45&gt;$Y$55))</formula>
    </cfRule>
    <cfRule type="expression" dxfId="1330" priority="1430">
      <formula>AND(($AE$45&lt;$Y$57),($AE$45&gt;$Y$56))</formula>
    </cfRule>
    <cfRule type="expression" dxfId="1329" priority="1431">
      <formula>AND(($AE$45&lt;$Y$58),($AE$45&gt;$Y$57))</formula>
    </cfRule>
    <cfRule type="expression" dxfId="1328" priority="1432">
      <formula>AND(($AE$45&lt;$Y$59),($AE$45&gt;$Y$58))</formula>
    </cfRule>
    <cfRule type="expression" dxfId="1327" priority="1433">
      <formula>AND(($AE$45&lt;$Y$60),($AE$45&gt;$Y$59))</formula>
    </cfRule>
    <cfRule type="expression" dxfId="1326" priority="1434">
      <formula>AND(($AE$45&lt;$Y$61),($AE$45&gt;$Y$60))</formula>
    </cfRule>
    <cfRule type="expression" dxfId="1325" priority="1435">
      <formula>AND(($AE$45&lt;$Y$62),($AE$45&gt;$Y$61))</formula>
    </cfRule>
    <cfRule type="expression" dxfId="1324" priority="1436">
      <formula>AND(($AE$45&lt;$Y$63),($AE$45&gt;$Y$62))</formula>
    </cfRule>
    <cfRule type="expression" dxfId="1323" priority="1437">
      <formula>AND(($AE$45&lt;$Y$64),($AE$45&gt;$Y$63))</formula>
    </cfRule>
    <cfRule type="expression" dxfId="1322" priority="1438">
      <formula>AND(($AE$45&lt;$Y$65),($AE$45&gt;$Y$64))</formula>
    </cfRule>
    <cfRule type="expression" dxfId="1321" priority="1439">
      <formula>AND(($AE$45&lt;$Y$66),($AE$45&gt;$Y$65))</formula>
    </cfRule>
    <cfRule type="expression" dxfId="1320" priority="1440">
      <formula>AND(($AE$45&lt;$Y$67),($AE$45&gt;$Y$66))</formula>
    </cfRule>
    <cfRule type="expression" dxfId="1319" priority="1441">
      <formula>AND(($AE$45&lt;$Y$68),($AE$45&gt;$Y$67))</formula>
    </cfRule>
    <cfRule type="expression" dxfId="1318" priority="1442">
      <formula>AND(($AE$45&lt;$Y$69),($AE$45&gt;$Y$68))</formula>
    </cfRule>
    <cfRule type="expression" dxfId="1317" priority="1443">
      <formula>AND(($AE$45&lt;$Y$70),($AE$45&gt;$Y$69))</formula>
    </cfRule>
    <cfRule type="expression" dxfId="1316" priority="1444">
      <formula>AND(($AE$45&lt;$Y$71),($AE$45&gt;$Y$70))</formula>
    </cfRule>
    <cfRule type="expression" dxfId="1315" priority="1445">
      <formula>AND(($AE$45&lt;$Y$72),($AE$45&gt;$Y$71))</formula>
    </cfRule>
    <cfRule type="expression" dxfId="1314" priority="1446">
      <formula>AND(($AE$45&lt;$Y$73),($AE$45&gt;$Y$72))</formula>
    </cfRule>
    <cfRule type="expression" dxfId="1313" priority="1447">
      <formula>AND(($AE$45&lt;$Y$74),($AE$45&gt;$Y$73))</formula>
    </cfRule>
    <cfRule type="expression" dxfId="1312" priority="1448">
      <formula>AND(($AE$45&lt;$Y$75),($AE$45&gt;$Y$74))</formula>
    </cfRule>
    <cfRule type="expression" dxfId="1311" priority="1449">
      <formula>AND(($AE$45&lt;$Y$76),($AE$45&gt;$Y$75))</formula>
    </cfRule>
    <cfRule type="expression" dxfId="1310" priority="1450">
      <formula>AND(($AE$45&lt;$Y$77),($AE$45&gt;$Y$76))</formula>
    </cfRule>
    <cfRule type="expression" dxfId="1309" priority="1451">
      <formula>AND(($AE$45&lt;$Y$78),($AE$45&gt;$Y$77))</formula>
    </cfRule>
    <cfRule type="expression" dxfId="1308" priority="1452">
      <formula>AND(($AE$45&lt;$Y$79),($AE$45&gt;$Y$78))</formula>
    </cfRule>
    <cfRule type="expression" dxfId="1307" priority="1453">
      <formula>AND(($AE$45&lt;$Y$80),($AE$45&gt;$Y$79))</formula>
    </cfRule>
  </conditionalFormatting>
  <conditionalFormatting sqref="E4:G8">
    <cfRule type="expression" dxfId="1306" priority="23">
      <formula>AND($AB$46=2)</formula>
    </cfRule>
    <cfRule type="expression" dxfId="1305" priority="1382">
      <formula>AND(($AE$46&lt;$Y$46),($AE$46&gt;$Y$45))</formula>
    </cfRule>
    <cfRule type="expression" dxfId="1304" priority="1383">
      <formula>AND(($AE$46&lt;$Y$47),($AE$46&gt;$Y$46))</formula>
    </cfRule>
    <cfRule type="expression" dxfId="1303" priority="1384">
      <formula>AND(($AE$46&lt;$Y$48),($AE$46&gt;$Y$47))</formula>
    </cfRule>
    <cfRule type="expression" dxfId="1302" priority="1385">
      <formula>AND(($AE$46&lt;$Y$49),($AE$46&gt;$Y$48))</formula>
    </cfRule>
    <cfRule type="expression" dxfId="1301" priority="1386">
      <formula>AND(($AE$46&lt;$Y$50),($AE$46&gt;$Y$49))</formula>
    </cfRule>
    <cfRule type="expression" dxfId="1300" priority="1387">
      <formula>AND(($AE$46&lt;$Y$51),($AE$46&gt;$Y$50))</formula>
    </cfRule>
    <cfRule type="expression" dxfId="1299" priority="1388">
      <formula>AND(($AE$46&lt;$Y$52),($AE$46&gt;$Y$51))</formula>
    </cfRule>
    <cfRule type="expression" dxfId="1298" priority="1389">
      <formula>AND(($AE$46&lt;$Y$52),($AE$46&gt;$Y$51))</formula>
    </cfRule>
    <cfRule type="expression" dxfId="1297" priority="1390">
      <formula>AND(($AE$46&lt;$Y$53),($AE$46&gt;$Y$52))</formula>
    </cfRule>
    <cfRule type="expression" dxfId="1296" priority="1391">
      <formula>AND(($AE$46&lt;$Y$54),($AE$46&gt;$Y$53))</formula>
    </cfRule>
    <cfRule type="expression" dxfId="1295" priority="1392">
      <formula>AND(($AE$46&lt;$Y$55),($AE$46&gt;$Y$54))</formula>
    </cfRule>
    <cfRule type="expression" dxfId="1294" priority="1393">
      <formula>AND(($AE$46&lt;$Y$56),($AE$46&gt;$Y$55))</formula>
    </cfRule>
    <cfRule type="expression" dxfId="1293" priority="1394">
      <formula>AND(($AE$46&lt;$Y$57),($AE$46&gt;$Y$56))</formula>
    </cfRule>
    <cfRule type="expression" dxfId="1292" priority="1395">
      <formula>AND(($AE$46&lt;$Y$58),($AE$46&gt;$Y$57))</formula>
    </cfRule>
    <cfRule type="expression" dxfId="1291" priority="1396">
      <formula>AND(($AE$46&lt;$Y$59),($AE$46&gt;$Y$58))</formula>
    </cfRule>
    <cfRule type="expression" dxfId="1290" priority="1397">
      <formula>AND(($AE$46&lt;$Y$60),($AE$46&gt;$Y$59))</formula>
    </cfRule>
    <cfRule type="expression" dxfId="1289" priority="1398">
      <formula>AND(($AE$46&lt;$Y$61),($AE$46&gt;$Y$60))</formula>
    </cfRule>
    <cfRule type="expression" dxfId="1288" priority="1399">
      <formula>AND(($AE$46&lt;$Y$62),($AE$46&gt;$Y$61))</formula>
    </cfRule>
    <cfRule type="expression" dxfId="1287" priority="1400">
      <formula>AND(($AE$46&lt;$Y$63),($AE$46&gt;$Y$62))</formula>
    </cfRule>
    <cfRule type="expression" dxfId="1286" priority="1401">
      <formula>AND(($AE$46&lt;$Y$64),($AE$46&gt;$Y$63))</formula>
    </cfRule>
    <cfRule type="expression" dxfId="1285" priority="1402">
      <formula>AND(($AE$46&lt;$Y$65),($AE$46&gt;$Y$64))</formula>
    </cfRule>
    <cfRule type="expression" dxfId="1284" priority="1403">
      <formula>AND(($AE$46&lt;$Y$66),($AE$46&gt;$Y$65))</formula>
    </cfRule>
    <cfRule type="expression" dxfId="1283" priority="1404">
      <formula>AND(($AE$46&lt;$Y$67),($AE$46&gt;$Y$66))</formula>
    </cfRule>
    <cfRule type="expression" dxfId="1282" priority="1405">
      <formula>AND(($AE$46&lt;$Y$68),($AE$46&gt;$Y$67))</formula>
    </cfRule>
    <cfRule type="expression" dxfId="1281" priority="1406">
      <formula>AND(($AE$46&lt;$Y$69),($AE$46&gt;$Y$68))</formula>
    </cfRule>
    <cfRule type="expression" dxfId="1280" priority="1407">
      <formula>AND(($AE$46&lt;$Y$70),($AE$46&gt;$Y$69))</formula>
    </cfRule>
    <cfRule type="expression" dxfId="1279" priority="1408">
      <formula>AND(($AE$46&lt;$Y$71),($AE$46&gt;$Y$70))</formula>
    </cfRule>
    <cfRule type="expression" dxfId="1278" priority="1409">
      <formula>AND(($AE$46&lt;$Y$72),($AE$46&gt;$Y$71))</formula>
    </cfRule>
    <cfRule type="expression" dxfId="1277" priority="1410">
      <formula>AND(($AE$46&lt;$Y$73),($AE$46&gt;$Y$72))</formula>
    </cfRule>
    <cfRule type="expression" dxfId="1276" priority="1411">
      <formula>AND(($AE$46&lt;$Y$74),($AE$46&gt;$Y$73))</formula>
    </cfRule>
    <cfRule type="expression" dxfId="1275" priority="1412">
      <formula>AND(($AE$46&lt;$Y$75),($AE$46&gt;$Y$74))</formula>
    </cfRule>
    <cfRule type="expression" dxfId="1274" priority="1413">
      <formula>AND(($AE$46&lt;$Y$76),($AE$46&gt;$Y$75))</formula>
    </cfRule>
    <cfRule type="expression" dxfId="1273" priority="1414">
      <formula>AND(($AE$46&lt;$Y$77),($AE$46&gt;$Y$76))</formula>
    </cfRule>
    <cfRule type="expression" dxfId="1272" priority="1415">
      <formula>AND(($AE$46&lt;$Y$78),($AE$46&gt;$Y$77))</formula>
    </cfRule>
    <cfRule type="expression" dxfId="1271" priority="1416">
      <formula>AND(($AE$46&lt;$Y$79),($AE$46&gt;$Y$78))</formula>
    </cfRule>
    <cfRule type="expression" dxfId="1270" priority="1417">
      <formula>AND(($AE$46&lt;$Y$80),($AE$46&gt;$Y$79))</formula>
    </cfRule>
  </conditionalFormatting>
  <conditionalFormatting sqref="H4:J8">
    <cfRule type="expression" dxfId="1269" priority="22">
      <formula>AND($AB$47=2)</formula>
    </cfRule>
    <cfRule type="expression" dxfId="1268" priority="1346">
      <formula>AND(($AE$47&lt;$Y$46),($AE$47&gt;$Y$45))</formula>
    </cfRule>
    <cfRule type="expression" dxfId="1267" priority="1347">
      <formula>AND(($AE$47&lt;$Y$47),($AE$47&gt;$Y$46))</formula>
    </cfRule>
    <cfRule type="expression" dxfId="1266" priority="1348">
      <formula>AND(($AE$47&lt;$Y$48),($AE$47&gt;$Y$47))</formula>
    </cfRule>
    <cfRule type="expression" dxfId="1265" priority="1349">
      <formula>AND(($AE$47&lt;$Y$49),($AE$47&gt;$Y$48))</formula>
    </cfRule>
    <cfRule type="expression" dxfId="1264" priority="1350">
      <formula>AND(($AE$47&lt;$Y$50),($AE$47&gt;$Y$49))</formula>
    </cfRule>
    <cfRule type="expression" dxfId="1263" priority="1351">
      <formula>AND(($AE$47&lt;$Y$51),($AE$47&gt;$Y$50))</formula>
    </cfRule>
    <cfRule type="expression" dxfId="1262" priority="1352">
      <formula>AND(($AE$47&lt;$Y$52),($AE$47&gt;$Y$51))</formula>
    </cfRule>
    <cfRule type="expression" dxfId="1261" priority="1353">
      <formula>AND(($AE$47&lt;$Y$52),($AE$47&gt;$Y$51))</formula>
    </cfRule>
    <cfRule type="expression" dxfId="1260" priority="1354">
      <formula>AND(($AE$47&lt;$Y$53),($AE$47&gt;$Y$52))</formula>
    </cfRule>
    <cfRule type="expression" dxfId="1259" priority="1355">
      <formula>AND(($AE$47&lt;$Y$54),($AE$47&gt;$Y$53))</formula>
    </cfRule>
    <cfRule type="expression" dxfId="1258" priority="1356">
      <formula>AND(($AE$47&lt;$Y$55),($AE$47&gt;$Y$54))</formula>
    </cfRule>
    <cfRule type="expression" dxfId="1257" priority="1357">
      <formula>AND(($AE$47&lt;$Y$56),($AE$47&gt;$Y$55))</formula>
    </cfRule>
    <cfRule type="expression" dxfId="1256" priority="1358">
      <formula>AND(($AE$47&lt;$Y$57),($AE$47&gt;$Y$56))</formula>
    </cfRule>
    <cfRule type="expression" dxfId="1255" priority="1359">
      <formula>AND(($AE$47&lt;$Y$58),($AE$47&gt;$Y$57))</formula>
    </cfRule>
    <cfRule type="expression" dxfId="1254" priority="1360">
      <formula>AND(($AE$47&lt;$Y$59),($AE$47&gt;$Y$58))</formula>
    </cfRule>
    <cfRule type="expression" dxfId="1253" priority="1361">
      <formula>AND(($AE$47&lt;$Y$60),($AE$47&gt;$Y$59))</formula>
    </cfRule>
    <cfRule type="expression" dxfId="1252" priority="1362">
      <formula>AND(($AE$47&lt;$Y$61),($AE$47&gt;$Y$60))</formula>
    </cfRule>
    <cfRule type="expression" dxfId="1251" priority="1363">
      <formula>AND(($AE$47&lt;$Y$62),($AE$47&gt;$Y$61))</formula>
    </cfRule>
    <cfRule type="expression" dxfId="1250" priority="1364">
      <formula>AND(($AE$47&lt;$Y$63),($AE$47&gt;$Y$62))</formula>
    </cfRule>
    <cfRule type="expression" dxfId="1249" priority="1365">
      <formula>AND(($AE$47&lt;$Y$64),($AE$47&gt;$Y$63))</formula>
    </cfRule>
    <cfRule type="expression" dxfId="1248" priority="1366">
      <formula>AND(($AE$47&lt;$Y$65),($AE$47&gt;$Y$64))</formula>
    </cfRule>
    <cfRule type="expression" dxfId="1247" priority="1367">
      <formula>AND(($AE$47&lt;$Y$66),($AE$47&gt;$Y$65))</formula>
    </cfRule>
    <cfRule type="expression" dxfId="1246" priority="1368">
      <formula>AND(($AE$47&lt;$Y$67),($AE$47&gt;$Y$66))</formula>
    </cfRule>
    <cfRule type="expression" dxfId="1245" priority="1369">
      <formula>AND(($AE$47&lt;$Y$68),($AE$47&gt;$Y$67))</formula>
    </cfRule>
    <cfRule type="expression" dxfId="1244" priority="1370">
      <formula>AND(($AE$47&lt;$Y$69),($AE$47&gt;$Y$68))</formula>
    </cfRule>
    <cfRule type="expression" dxfId="1243" priority="1371">
      <formula>AND(($AE$47&lt;$Y$70),($AE$47&gt;$Y$69))</formula>
    </cfRule>
    <cfRule type="expression" dxfId="1242" priority="1372">
      <formula>AND(($AE$47&lt;$Y$71),($AE$47&gt;$Y$70))</formula>
    </cfRule>
    <cfRule type="expression" dxfId="1241" priority="1373">
      <formula>AND(($AE$47&lt;$Y$72),($AE$47&gt;$Y$71))</formula>
    </cfRule>
    <cfRule type="expression" dxfId="1240" priority="1374">
      <formula>AND(($AE$47&lt;$Y$73),($AE$47&gt;$Y$72))</formula>
    </cfRule>
    <cfRule type="expression" dxfId="1239" priority="1375">
      <formula>AND(($AE$47&lt;$Y$74),($AE$47&gt;$Y$73))</formula>
    </cfRule>
    <cfRule type="expression" dxfId="1238" priority="1376">
      <formula>AND(($AE$47&lt;$Y$75),($AE$47&gt;$Y$74))</formula>
    </cfRule>
    <cfRule type="expression" dxfId="1237" priority="1377">
      <formula>AND(($AE$47&lt;$Y$76),($AE$47&gt;$Y$75))</formula>
    </cfRule>
    <cfRule type="expression" dxfId="1236" priority="1378">
      <formula>AND(($AE$47&lt;$Y$77),($AE$47&gt;$Y$76))</formula>
    </cfRule>
    <cfRule type="expression" dxfId="1235" priority="1379">
      <formula>AND(($AE$47&lt;$Y$78),($AE$47&gt;$Y$77))</formula>
    </cfRule>
    <cfRule type="expression" dxfId="1234" priority="1380">
      <formula>AND(($AE$47&lt;$Y$79),($AE$47&gt;$Y$78))</formula>
    </cfRule>
    <cfRule type="expression" dxfId="1233" priority="1381">
      <formula>AND(($AE$47&lt;$Y$80),($AE$47&gt;$Y$79))</formula>
    </cfRule>
  </conditionalFormatting>
  <conditionalFormatting sqref="K4:M8">
    <cfRule type="expression" dxfId="1232" priority="21">
      <formula>AND($AB$48=2)</formula>
    </cfRule>
    <cfRule type="expression" dxfId="1231" priority="1310">
      <formula>AND(($AE$48&lt;$Y$46),($AE$48&gt;$Y$45))</formula>
    </cfRule>
    <cfRule type="expression" dxfId="1230" priority="1311">
      <formula>AND(($AE$48&lt;$Y$47),($AE$48&gt;$Y$46))</formula>
    </cfRule>
    <cfRule type="expression" dxfId="1229" priority="1312">
      <formula>AND(($AE$48&lt;$Y$48),($AE$48&gt;$Y$47))</formula>
    </cfRule>
    <cfRule type="expression" dxfId="1228" priority="1313">
      <formula>AND(($AE$48&lt;$Y$49),($AE$48&gt;$Y$48))</formula>
    </cfRule>
    <cfRule type="expression" dxfId="1227" priority="1314">
      <formula>AND(($AE$48&lt;$Y$50),($AE$48&gt;$Y$49))</formula>
    </cfRule>
    <cfRule type="expression" dxfId="1226" priority="1315">
      <formula>AND(($AE$48&lt;$Y$51),($AE$48&gt;$Y$50))</formula>
    </cfRule>
    <cfRule type="expression" dxfId="1225" priority="1316">
      <formula>AND(($AE$48&lt;$Y$52),($AE$48&gt;$Y$51))</formula>
    </cfRule>
    <cfRule type="expression" dxfId="1224" priority="1317">
      <formula>AND(($AE$48&lt;$Y$52),($AE$48&gt;$Y$51))</formula>
    </cfRule>
    <cfRule type="expression" dxfId="1223" priority="1318">
      <formula>AND(($AE$48&lt;$Y$53),($AE$48&gt;$Y$52))</formula>
    </cfRule>
    <cfRule type="expression" dxfId="1222" priority="1319">
      <formula>AND(($AE$48&lt;$Y$54),($AE$48&gt;$Y$53))</formula>
    </cfRule>
    <cfRule type="expression" dxfId="1221" priority="1320">
      <formula>AND(($AE$48&lt;$Y$55),($AE$48&gt;$Y$54))</formula>
    </cfRule>
    <cfRule type="expression" dxfId="1220" priority="1321">
      <formula>AND(($AE$48&lt;$Y$56),($AE$48&gt;$Y$55))</formula>
    </cfRule>
    <cfRule type="expression" dxfId="1219" priority="1322">
      <formula>AND(($AE$48&lt;$Y$57),($AE$48&gt;$Y$56))</formula>
    </cfRule>
    <cfRule type="expression" dxfId="1218" priority="1323">
      <formula>AND(($AE$48&lt;$Y$58),($AE$48&gt;$Y$57))</formula>
    </cfRule>
    <cfRule type="expression" dxfId="1217" priority="1324">
      <formula>AND(($AE$48&lt;$Y$59),($AE$48&gt;$Y$58))</formula>
    </cfRule>
    <cfRule type="expression" dxfId="1216" priority="1325">
      <formula>AND(($AE$48&lt;$Y$60),($AE$48&gt;$Y$59))</formula>
    </cfRule>
    <cfRule type="expression" dxfId="1215" priority="1326">
      <formula>AND(($AE$48&lt;$Y$61),($AE$48&gt;$Y$60))</formula>
    </cfRule>
    <cfRule type="expression" dxfId="1214" priority="1327">
      <formula>AND(($AE$48&lt;$Y$62),($AE$48&gt;$Y$61))</formula>
    </cfRule>
    <cfRule type="expression" dxfId="1213" priority="1328">
      <formula>AND(($AE$48&lt;$Y$63),($AE$48&gt;$Y$62))</formula>
    </cfRule>
    <cfRule type="expression" dxfId="1212" priority="1329">
      <formula>AND(($AE$48&lt;$Y$64),($AE$48&gt;$Y$63))</formula>
    </cfRule>
    <cfRule type="expression" dxfId="1211" priority="1330">
      <formula>AND(($AE$48&lt;$Y$65),($AE$48&gt;$Y$64))</formula>
    </cfRule>
    <cfRule type="expression" dxfId="1210" priority="1331">
      <formula>AND(($AE$48&lt;$Y$66),($AE$48&gt;$Y$65))</formula>
    </cfRule>
    <cfRule type="expression" dxfId="1209" priority="1332">
      <formula>AND(($AE$48&lt;$Y$67),($AE$48&gt;$Y$66))</formula>
    </cfRule>
    <cfRule type="expression" dxfId="1208" priority="1333">
      <formula>AND(($AE$48&lt;$Y$68),($AE$48&gt;$Y$67))</formula>
    </cfRule>
    <cfRule type="expression" dxfId="1207" priority="1334">
      <formula>AND(($AE$48&lt;$Y$69),($AE$48&gt;$Y$68))</formula>
    </cfRule>
    <cfRule type="expression" dxfId="1206" priority="1335">
      <formula>AND(($AE$48&lt;$Y$70),($AE$48&gt;$Y$69))</formula>
    </cfRule>
    <cfRule type="expression" dxfId="1205" priority="1336">
      <formula>AND(($AE$48&lt;$Y$71),($AE$48&gt;$Y$70))</formula>
    </cfRule>
    <cfRule type="expression" dxfId="1204" priority="1337">
      <formula>AND(($AE$48&lt;$Y$72),($AE$48&gt;$Y$71))</formula>
    </cfRule>
    <cfRule type="expression" dxfId="1203" priority="1338">
      <formula>AND(($AE$48&lt;$Y$73),($AE$48&gt;$Y$72))</formula>
    </cfRule>
    <cfRule type="expression" dxfId="1202" priority="1339">
      <formula>AND(($AE$48&lt;$Y$74),($AE$48&gt;$Y$73))</formula>
    </cfRule>
    <cfRule type="expression" dxfId="1201" priority="1340">
      <formula>AND(($AE$48&lt;$Y$75),($AE$48&gt;$Y$74))</formula>
    </cfRule>
    <cfRule type="expression" dxfId="1200" priority="1341">
      <formula>AND(($AE$48&lt;$Y$76),($AE$48&gt;$Y$75))</formula>
    </cfRule>
    <cfRule type="expression" dxfId="1199" priority="1342">
      <formula>AND(($AE$48&lt;$Y$77),($AE$48&gt;$Y$76))</formula>
    </cfRule>
    <cfRule type="expression" dxfId="1198" priority="1343">
      <formula>AND(($AE$48&lt;$Y$78),($AE$48&gt;$Y$77))</formula>
    </cfRule>
    <cfRule type="expression" dxfId="1197" priority="1344">
      <formula>AND(($AE$48&lt;$Y$79),($AE$48&gt;$Y$78))</formula>
    </cfRule>
    <cfRule type="expression" dxfId="1196" priority="1345">
      <formula>AND(($AE$48&lt;$Y$80),($AE$48&gt;$Y$79))</formula>
    </cfRule>
  </conditionalFormatting>
  <conditionalFormatting sqref="Q4:S8">
    <cfRule type="expression" dxfId="1195" priority="19">
      <formula>AND($AB$50=2)</formula>
    </cfRule>
    <cfRule type="expression" dxfId="1194" priority="1238">
      <formula>AND(($AE$50&lt;$Y$46),($AE$50&gt;$Y$45))</formula>
    </cfRule>
    <cfRule type="expression" dxfId="1193" priority="1239">
      <formula>AND(($AE$50&lt;$Y$47),($AE$50&gt;$Y$46))</formula>
    </cfRule>
    <cfRule type="expression" dxfId="1192" priority="1240">
      <formula>AND(($AE$50&lt;$Y$48),($AE$50&gt;$Y$47))</formula>
    </cfRule>
    <cfRule type="expression" dxfId="1191" priority="1241">
      <formula>AND(($AE$50&lt;$Y$49),($AE$50&gt;$Y$48))</formula>
    </cfRule>
    <cfRule type="expression" dxfId="1190" priority="1242">
      <formula>AND(($AE$50&lt;$Y$50),($AE$50&gt;$Y$49))</formula>
    </cfRule>
    <cfRule type="expression" dxfId="1189" priority="1243">
      <formula>AND(($AE$50&lt;$Y$51),($AE$50&gt;$Y$50))</formula>
    </cfRule>
    <cfRule type="expression" dxfId="1188" priority="1244">
      <formula>AND(($AE$50&lt;$Y$52),($AE$50&gt;$Y$51))</formula>
    </cfRule>
    <cfRule type="expression" dxfId="1187" priority="1245">
      <formula>AND(($AE$50&lt;$Y$52),($AE$50&gt;$Y$51))</formula>
    </cfRule>
    <cfRule type="expression" dxfId="1186" priority="1246">
      <formula>AND(($AE$50&lt;$Y$53),($AE$50&gt;$Y$52))</formula>
    </cfRule>
    <cfRule type="expression" dxfId="1185" priority="1247">
      <formula>AND(($AE$50&lt;$Y$54),($AE$50&gt;$Y$53))</formula>
    </cfRule>
    <cfRule type="expression" dxfId="1184" priority="1248">
      <formula>AND(($AE$50&lt;$Y$55),($AE$50&gt;$Y$54))</formula>
    </cfRule>
    <cfRule type="expression" dxfId="1183" priority="1249">
      <formula>AND(($AE$50&lt;$Y$56),($AE$50&gt;$Y$55))</formula>
    </cfRule>
    <cfRule type="expression" dxfId="1182" priority="1250">
      <formula>AND(($AE$50&lt;$Y$57),($AE$50&gt;$Y$56))</formula>
    </cfRule>
    <cfRule type="expression" dxfId="1181" priority="1251">
      <formula>AND(($AE$50&lt;$Y$58),($AE$50&gt;$Y$57))</formula>
    </cfRule>
    <cfRule type="expression" dxfId="1180" priority="1252">
      <formula>AND(($AE$50&lt;$Y$59),($AE$50&gt;$Y$58))</formula>
    </cfRule>
    <cfRule type="expression" dxfId="1179" priority="1253">
      <formula>AND(($AE$50&lt;$Y$60),($AE$50&gt;$Y$59))</formula>
    </cfRule>
    <cfRule type="expression" dxfId="1178" priority="1254">
      <formula>AND(($AE$50&lt;$Y$61),($AE$50&gt;$Y$60))</formula>
    </cfRule>
    <cfRule type="expression" dxfId="1177" priority="1255">
      <formula>AND(($AE$50&lt;$Y$62),($AE$50&gt;$Y$61))</formula>
    </cfRule>
    <cfRule type="expression" dxfId="1176" priority="1256">
      <formula>AND(($AE$50&lt;$Y$63),($AE$50&gt;$Y$62))</formula>
    </cfRule>
    <cfRule type="expression" dxfId="1175" priority="1257">
      <formula>AND(($AE$50&lt;$Y$64),($AE$50&gt;$Y$63))</formula>
    </cfRule>
    <cfRule type="expression" dxfId="1174" priority="1258">
      <formula>AND(($AE$50&lt;$Y$65),($AE$50&gt;$Y$64))</formula>
    </cfRule>
    <cfRule type="expression" dxfId="1173" priority="1259">
      <formula>AND(($AE$50&lt;$Y$66),($AE$50&gt;$Y$65))</formula>
    </cfRule>
    <cfRule type="expression" dxfId="1172" priority="1260">
      <formula>AND(($AE$50&lt;$Y$67),($AE$50&gt;$Y$66))</formula>
    </cfRule>
    <cfRule type="expression" dxfId="1171" priority="1261">
      <formula>AND(($AE$50&lt;$Y$68),($AE$50&gt;$Y$67))</formula>
    </cfRule>
    <cfRule type="expression" dxfId="1170" priority="1262">
      <formula>AND(($AE$50&lt;$Y$69),($AE$50&gt;$Y$68))</formula>
    </cfRule>
    <cfRule type="expression" dxfId="1169" priority="1263">
      <formula>AND(($AE$50&lt;$Y$70),($AE$50&gt;$Y$69))</formula>
    </cfRule>
    <cfRule type="expression" dxfId="1168" priority="1264">
      <formula>AND(($AE$50&lt;$Y$71),($AE$50&gt;$Y$70))</formula>
    </cfRule>
    <cfRule type="expression" dxfId="1167" priority="1265">
      <formula>AND(($AE$50&lt;$Y$72),($AE$50&gt;$Y$71))</formula>
    </cfRule>
    <cfRule type="expression" dxfId="1166" priority="1266">
      <formula>AND(($AE$50&lt;$Y$73),($AE$50&gt;$Y$72))</formula>
    </cfRule>
    <cfRule type="expression" dxfId="1165" priority="1267">
      <formula>AND(($AE$50&lt;$Y$74),($AE$50&gt;$Y$73))</formula>
    </cfRule>
    <cfRule type="expression" dxfId="1164" priority="1268">
      <formula>AND(($AE$50&lt;$Y$75),($AE$50&gt;$Y$74))</formula>
    </cfRule>
    <cfRule type="expression" dxfId="1163" priority="1269">
      <formula>AND(($AE$50&lt;$Y$76),($AE$50&gt;$Y$75))</formula>
    </cfRule>
    <cfRule type="expression" dxfId="1162" priority="1270">
      <formula>AND(($AE$50&lt;$Y$77),($AE$50&gt;$Y$76))</formula>
    </cfRule>
    <cfRule type="expression" dxfId="1161" priority="1271">
      <formula>AND(($AE$50&lt;$Y$78),($AE$50&gt;$Y$77))</formula>
    </cfRule>
    <cfRule type="expression" dxfId="1160" priority="1272">
      <formula>AND(($AE$50&lt;$Y$79),($AE$50&gt;$Y$78))</formula>
    </cfRule>
    <cfRule type="expression" dxfId="1159" priority="1273">
      <formula>AND(($AE$50&lt;$Y$80),($AE$50&gt;$Y$79))</formula>
    </cfRule>
  </conditionalFormatting>
  <conditionalFormatting sqref="B9:D13">
    <cfRule type="expression" dxfId="1158" priority="18">
      <formula>AND($AB$51=2)</formula>
    </cfRule>
    <cfRule type="expression" dxfId="1157" priority="1202">
      <formula>AND(($AE$51&lt;$Y$46),($AE$51&gt;$Y$45))</formula>
    </cfRule>
    <cfRule type="expression" dxfId="1156" priority="1203">
      <formula>AND(($AE$51&lt;$Y$47),($AE$51&gt;$Y$46))</formula>
    </cfRule>
    <cfRule type="expression" dxfId="1155" priority="1204">
      <formula>AND(($AE$51&lt;$Y$48),($AE$51&gt;$Y$47))</formula>
    </cfRule>
    <cfRule type="expression" dxfId="1154" priority="1205">
      <formula>AND(($AE$51&lt;$Y$49),($AE$51&gt;$Y$48))</formula>
    </cfRule>
    <cfRule type="expression" dxfId="1153" priority="1206">
      <formula>AND(($AE$51&lt;$Y$50),($AE$51&gt;$Y$49))</formula>
    </cfRule>
    <cfRule type="expression" dxfId="1152" priority="1207">
      <formula>AND(($AE$51&lt;$Y$51),($AE$51&gt;$Y$50))</formula>
    </cfRule>
    <cfRule type="expression" dxfId="1151" priority="1208">
      <formula>AND(($AE$51&lt;$Y$52),($AE$51&gt;$Y$51))</formula>
    </cfRule>
    <cfRule type="expression" dxfId="1150" priority="1209">
      <formula>AND(($AE$51&lt;$Y$52),($AE$51&gt;$Y$51))</formula>
    </cfRule>
    <cfRule type="expression" dxfId="1149" priority="1210">
      <formula>AND(($AE$51&lt;$Y$53),($AE$51&gt;$Y$52))</formula>
    </cfRule>
    <cfRule type="expression" dxfId="1148" priority="1211">
      <formula>AND(($AE$51&lt;$Y$54),($AE$51&gt;$Y$53))</formula>
    </cfRule>
    <cfRule type="expression" dxfId="1147" priority="1212">
      <formula>AND(($AE$51&lt;$Y$55),($AE$51&gt;$Y$54))</formula>
    </cfRule>
    <cfRule type="expression" dxfId="1146" priority="1213">
      <formula>AND(($AE$51&lt;$Y$56),($AE$51&gt;$Y$55))</formula>
    </cfRule>
    <cfRule type="expression" dxfId="1145" priority="1214">
      <formula>AND(($AE$51&lt;$Y$57),($AE$51&gt;$Y$56))</formula>
    </cfRule>
    <cfRule type="expression" dxfId="1144" priority="1215">
      <formula>AND(($AE$51&lt;$Y$58),($AE$51&gt;$Y$57))</formula>
    </cfRule>
    <cfRule type="expression" dxfId="1143" priority="1216">
      <formula>AND(($AE$51&lt;$Y$59),($AE$51&gt;$Y$58))</formula>
    </cfRule>
    <cfRule type="expression" dxfId="1142" priority="1217">
      <formula>AND(($AE$51&lt;$Y$60),($AE$51&gt;$Y$59))</formula>
    </cfRule>
    <cfRule type="expression" dxfId="1141" priority="1218">
      <formula>AND(($AE$51&lt;$Y$61),($AE$51&gt;$Y$60))</formula>
    </cfRule>
    <cfRule type="expression" dxfId="1140" priority="1219">
      <formula>AND(($AE$51&lt;$Y$62),($AE$51&gt;$Y$61))</formula>
    </cfRule>
    <cfRule type="expression" dxfId="1139" priority="1220">
      <formula>AND(($AE$51&lt;$Y$63),($AE$51&gt;$Y$62))</formula>
    </cfRule>
    <cfRule type="expression" dxfId="1138" priority="1221">
      <formula>AND(($AE$51&lt;$Y$64),($AE$51&gt;$Y$63))</formula>
    </cfRule>
    <cfRule type="expression" dxfId="1137" priority="1222">
      <formula>AND(($AE$51&lt;$Y$65),($AE$51&gt;$Y$64))</formula>
    </cfRule>
    <cfRule type="expression" dxfId="1136" priority="1223">
      <formula>AND(($AE$51&lt;$Y$66),($AE$51&gt;$Y$65))</formula>
    </cfRule>
    <cfRule type="expression" dxfId="1135" priority="1224">
      <formula>AND(($AE$51&lt;$Y$67),($AE$51&gt;$Y$66))</formula>
    </cfRule>
    <cfRule type="expression" dxfId="1134" priority="1225">
      <formula>AND(($AE$51&lt;$Y$68),($AE$51&gt;$Y$67))</formula>
    </cfRule>
    <cfRule type="expression" dxfId="1133" priority="1226">
      <formula>AND(($AE$51&lt;$Y$69),($AE$51&gt;$Y$68))</formula>
    </cfRule>
    <cfRule type="expression" dxfId="1132" priority="1227">
      <formula>AND(($AE$51&lt;$Y$70),($AE$51&gt;$Y$69))</formula>
    </cfRule>
    <cfRule type="expression" dxfId="1131" priority="1228">
      <formula>AND(($AE$51&lt;$Y$71),($AE$51&gt;$Y$70))</formula>
    </cfRule>
    <cfRule type="expression" dxfId="1130" priority="1229">
      <formula>AND(($AE$51&lt;$Y$72),($AE$51&gt;$Y$71))</formula>
    </cfRule>
    <cfRule type="expression" dxfId="1129" priority="1230">
      <formula>AND(($AE$51&lt;$Y$73),($AE$51&gt;$Y$72))</formula>
    </cfRule>
    <cfRule type="expression" dxfId="1128" priority="1231">
      <formula>AND(($AE$51&lt;$Y$74),($AE$51&gt;$Y$73))</formula>
    </cfRule>
    <cfRule type="expression" dxfId="1127" priority="1232">
      <formula>AND(($AE$51&lt;$Y$75),($AE$51&gt;$Y$74))</formula>
    </cfRule>
    <cfRule type="expression" dxfId="1126" priority="1233">
      <formula>AND(($AE$51&lt;$Y$76),($AE$51&gt;$Y$75))</formula>
    </cfRule>
    <cfRule type="expression" dxfId="1125" priority="1234">
      <formula>AND(($AE$51&lt;$Y$77),($AE$51&gt;$Y$76))</formula>
    </cfRule>
    <cfRule type="expression" dxfId="1124" priority="1235">
      <formula>AND(($AE$51&lt;$Y$78),($AE$51&gt;$Y$77))</formula>
    </cfRule>
    <cfRule type="expression" dxfId="1123" priority="1236">
      <formula>AND(($AE$51&lt;$Y$79),($AE$51&gt;$Y$78))</formula>
    </cfRule>
    <cfRule type="expression" dxfId="1122" priority="1237">
      <formula>AND(($AE$51&lt;$Y$80),($AE$51&gt;$Y$79))</formula>
    </cfRule>
  </conditionalFormatting>
  <conditionalFormatting sqref="E9:G13">
    <cfRule type="expression" dxfId="1121" priority="17">
      <formula>AND($AB$52=2)</formula>
    </cfRule>
    <cfRule type="expression" dxfId="1120" priority="1166">
      <formula>AND(($AE$52&lt;$Y$46),($AE$52&gt;$Y$45))</formula>
    </cfRule>
    <cfRule type="expression" dxfId="1119" priority="1167">
      <formula>AND(($AE$52&lt;$Y$47),($AE$52&gt;$Y$46))</formula>
    </cfRule>
    <cfRule type="expression" dxfId="1118" priority="1168">
      <formula>AND(($AE$52&lt;$Y$48),($AE$52&gt;$Y$47))</formula>
    </cfRule>
    <cfRule type="expression" dxfId="1117" priority="1169">
      <formula>AND(($AE$52&lt;$Y$49),($AE$52&gt;$Y$48))</formula>
    </cfRule>
    <cfRule type="expression" dxfId="1116" priority="1170">
      <formula>AND(($AE$52&lt;$Y$50),($AE$52&gt;$Y$49))</formula>
    </cfRule>
    <cfRule type="expression" dxfId="1115" priority="1171">
      <formula>AND(($AE$52&lt;$Y$51),($AE$52&gt;$Y$50))</formula>
    </cfRule>
    <cfRule type="expression" dxfId="1114" priority="1172">
      <formula>AND(($AE$52&lt;$Y$52),($AE$52&gt;$Y$51))</formula>
    </cfRule>
    <cfRule type="expression" dxfId="1113" priority="1173">
      <formula>AND(($AE$52&lt;$Y$52),($AE$52&gt;$Y$51))</formula>
    </cfRule>
    <cfRule type="expression" dxfId="1112" priority="1174">
      <formula>AND(($AE$52&lt;$Y$53),($AE$52&gt;$Y$52))</formula>
    </cfRule>
    <cfRule type="expression" dxfId="1111" priority="1175">
      <formula>AND(($AE$52&lt;$Y$54),($AE$52&gt;$Y$53))</formula>
    </cfRule>
    <cfRule type="expression" dxfId="1110" priority="1176">
      <formula>AND(($AE$52&lt;$Y$55),($AE$52&gt;$Y$54))</formula>
    </cfRule>
    <cfRule type="expression" dxfId="1109" priority="1177">
      <formula>AND(($AE$52&lt;$Y$56),($AE$52&gt;$Y$55))</formula>
    </cfRule>
    <cfRule type="expression" dxfId="1108" priority="1178">
      <formula>AND(($AE$52&lt;$Y$57),($AE$52&gt;$Y$56))</formula>
    </cfRule>
    <cfRule type="expression" dxfId="1107" priority="1179">
      <formula>AND(($AE$52&lt;$Y$58),($AE$52&gt;$Y$57))</formula>
    </cfRule>
    <cfRule type="expression" dxfId="1106" priority="1180">
      <formula>AND(($AE$52&lt;$Y$59),($AE$52&gt;$Y$58))</formula>
    </cfRule>
    <cfRule type="expression" dxfId="1105" priority="1181">
      <formula>AND(($AE$52&lt;$Y$60),($AE$52&gt;$Y$59))</formula>
    </cfRule>
    <cfRule type="expression" dxfId="1104" priority="1182">
      <formula>AND(($AE$52&lt;$Y$61),($AE$52&gt;$Y$60))</formula>
    </cfRule>
    <cfRule type="expression" dxfId="1103" priority="1183">
      <formula>AND(($AE$52&lt;$Y$62),($AE$52&gt;$Y$61))</formula>
    </cfRule>
    <cfRule type="expression" dxfId="1102" priority="1184">
      <formula>AND(($AE$52&lt;$Y$63),($AE$52&gt;$Y$62))</formula>
    </cfRule>
    <cfRule type="expression" dxfId="1101" priority="1185">
      <formula>AND(($AE$52&lt;$Y$64),($AE$52&gt;$Y$63))</formula>
    </cfRule>
    <cfRule type="expression" dxfId="1100" priority="1186">
      <formula>AND(($AE$52&lt;$Y$65),($AE$52&gt;$Y$64))</formula>
    </cfRule>
    <cfRule type="expression" dxfId="1099" priority="1187">
      <formula>AND(($AE$52&lt;$Y$66),($AE$52&gt;$Y$65))</formula>
    </cfRule>
    <cfRule type="expression" dxfId="1098" priority="1188">
      <formula>AND(($AE$52&lt;$Y$67),($AE$52&gt;$Y$66))</formula>
    </cfRule>
    <cfRule type="expression" dxfId="1097" priority="1189">
      <formula>AND(($AE$52&lt;$Y$68),($AE$52&gt;$Y$67))</formula>
    </cfRule>
    <cfRule type="expression" dxfId="1096" priority="1190">
      <formula>AND(($AE$52&lt;$Y$69),($AE$52&gt;$Y$68))</formula>
    </cfRule>
    <cfRule type="expression" dxfId="1095" priority="1191">
      <formula>AND(($AE$52&lt;$Y$70),($AE$52&gt;$Y$69))</formula>
    </cfRule>
    <cfRule type="expression" dxfId="1094" priority="1192">
      <formula>AND(($AE$52&lt;$Y$71),($AE$52&gt;$Y$70))</formula>
    </cfRule>
    <cfRule type="expression" dxfId="1093" priority="1193">
      <formula>AND(($AE$52&lt;$Y$72),($AE$52&gt;$Y$71))</formula>
    </cfRule>
    <cfRule type="expression" dxfId="1092" priority="1194">
      <formula>AND(($AE$52&lt;$Y$73),($AE$52&gt;$Y$72))</formula>
    </cfRule>
    <cfRule type="expression" dxfId="1091" priority="1195">
      <formula>AND(($AE$52&lt;$Y$74),($AE$52&gt;$Y$73))</formula>
    </cfRule>
    <cfRule type="expression" dxfId="1090" priority="1196">
      <formula>AND(($AE$52&lt;$Y$75),($AE$52&gt;$Y$74))</formula>
    </cfRule>
    <cfRule type="expression" dxfId="1089" priority="1197">
      <formula>AND(($AE$52&lt;$Y$76),($AE$52&gt;$Y$75))</formula>
    </cfRule>
    <cfRule type="expression" dxfId="1088" priority="1198">
      <formula>AND(($AE$52&lt;$Y$77),($AE$52&gt;$Y$76))</formula>
    </cfRule>
    <cfRule type="expression" dxfId="1087" priority="1199">
      <formula>AND(($AE$52&lt;$Y$78),($AE$52&gt;$Y$77))</formula>
    </cfRule>
    <cfRule type="expression" dxfId="1086" priority="1200">
      <formula>AND(($AE$52&lt;$Y$79),($AE$52&gt;$Y$78))</formula>
    </cfRule>
    <cfRule type="expression" dxfId="1085" priority="1201">
      <formula>AND(($AE$52&lt;$Y$80),($AE$52&gt;$Y$79))</formula>
    </cfRule>
  </conditionalFormatting>
  <conditionalFormatting sqref="H9:J13">
    <cfRule type="expression" dxfId="1084" priority="16">
      <formula>AND($AB$53=2)</formula>
    </cfRule>
    <cfRule type="expression" dxfId="1083" priority="1130">
      <formula>AND(($AE$53&lt;$Y$46),($AE$53&gt;$Y$45))</formula>
    </cfRule>
    <cfRule type="expression" dxfId="1082" priority="1131">
      <formula>AND(($AE$53&lt;$Y$47),($AE$53&gt;$Y$46))</formula>
    </cfRule>
    <cfRule type="expression" dxfId="1081" priority="1132">
      <formula>AND(($AE$53&lt;$Y$48),($AE$53&gt;$Y$47))</formula>
    </cfRule>
    <cfRule type="expression" dxfId="1080" priority="1133">
      <formula>AND(($AE$53&lt;$Y$49),($AE$53&gt;$Y$48))</formula>
    </cfRule>
    <cfRule type="expression" dxfId="1079" priority="1134">
      <formula>AND(($AE$53&lt;$Y$50),($AE$53&gt;$Y$49))</formula>
    </cfRule>
    <cfRule type="expression" dxfId="1078" priority="1135">
      <formula>AND(($AE$53&lt;$Y$51),($AE$53&gt;$Y$50))</formula>
    </cfRule>
    <cfRule type="expression" dxfId="1077" priority="1136">
      <formula>AND(($AE$53&lt;$Y$52),($AE$53&gt;$Y$51))</formula>
    </cfRule>
    <cfRule type="expression" dxfId="1076" priority="1137">
      <formula>AND(($AE$53&lt;$Y$52),($AE$53&gt;$Y$51))</formula>
    </cfRule>
    <cfRule type="expression" dxfId="1075" priority="1138">
      <formula>AND(($AE$53&lt;$Y$53),($AE$53&gt;$Y$52))</formula>
    </cfRule>
    <cfRule type="expression" dxfId="1074" priority="1139">
      <formula>AND(($AE$53&lt;$Y$54),($AE$53&gt;$Y$53))</formula>
    </cfRule>
    <cfRule type="expression" dxfId="1073" priority="1140">
      <formula>AND(($AE$53&lt;$Y$55),($AE$53&gt;$Y$54))</formula>
    </cfRule>
    <cfRule type="expression" dxfId="1072" priority="1141">
      <formula>AND(($AE$53&lt;$Y$56),($AE$53&gt;$Y$55))</formula>
    </cfRule>
    <cfRule type="expression" dxfId="1071" priority="1142">
      <formula>AND(($AE$53&lt;$Y$57),($AE$53&gt;$Y$56))</formula>
    </cfRule>
    <cfRule type="expression" dxfId="1070" priority="1143">
      <formula>AND(($AE$53&lt;$Y$58),($AE$53&gt;$Y$57))</formula>
    </cfRule>
    <cfRule type="expression" dxfId="1069" priority="1144">
      <formula>AND(($AE$53&lt;$Y$59),($AE$53&gt;$Y$58))</formula>
    </cfRule>
    <cfRule type="expression" dxfId="1068" priority="1145">
      <formula>AND(($AE$53&lt;$Y$60),($AE$53&gt;$Y$59))</formula>
    </cfRule>
    <cfRule type="expression" dxfId="1067" priority="1146">
      <formula>AND(($AE$53&lt;$Y$61),($AE$53&gt;$Y$60))</formula>
    </cfRule>
    <cfRule type="expression" dxfId="1066" priority="1147">
      <formula>AND(($AE$53&lt;$Y$62),($AE$53&gt;$Y$61))</formula>
    </cfRule>
    <cfRule type="expression" dxfId="1065" priority="1148">
      <formula>AND(($AE$53&lt;$Y$63),($AE$53&gt;$Y$62))</formula>
    </cfRule>
    <cfRule type="expression" dxfId="1064" priority="1149">
      <formula>AND(($AE$53&lt;$Y$64),($AE$53&gt;$Y$63))</formula>
    </cfRule>
    <cfRule type="expression" dxfId="1063" priority="1150">
      <formula>AND(($AE$53&lt;$Y$65),($AE$53&gt;$Y$64))</formula>
    </cfRule>
    <cfRule type="expression" dxfId="1062" priority="1151">
      <formula>AND(($AE$53&lt;$Y$66),($AE$53&gt;$Y$65))</formula>
    </cfRule>
    <cfRule type="expression" dxfId="1061" priority="1152">
      <formula>AND(($AE$53&lt;$Y$67),($AE$53&gt;$Y$66))</formula>
    </cfRule>
    <cfRule type="expression" dxfId="1060" priority="1153">
      <formula>AND(($AE$53&lt;$Y$68),($AE$53&gt;$Y$67))</formula>
    </cfRule>
    <cfRule type="expression" dxfId="1059" priority="1154">
      <formula>AND(($AE$53&lt;$Y$69),($AE$53&gt;$Y$68))</formula>
    </cfRule>
    <cfRule type="expression" dxfId="1058" priority="1155">
      <formula>AND(($AE$53&lt;$Y$70),($AE$53&gt;$Y$69))</formula>
    </cfRule>
    <cfRule type="expression" dxfId="1057" priority="1156">
      <formula>AND(($AE$53&lt;$Y$71),($AE$53&gt;$Y$70))</formula>
    </cfRule>
    <cfRule type="expression" dxfId="1056" priority="1157">
      <formula>AND(($AE$53&lt;$Y$72),($AE$53&gt;$Y$71))</formula>
    </cfRule>
    <cfRule type="expression" dxfId="1055" priority="1158">
      <formula>AND(($AE$53&lt;$Y$73),($AE$53&gt;$Y$72))</formula>
    </cfRule>
    <cfRule type="expression" dxfId="1054" priority="1159">
      <formula>AND(($AE$53&lt;$Y$74),($AE$53&gt;$Y$73))</formula>
    </cfRule>
    <cfRule type="expression" dxfId="1053" priority="1160">
      <formula>AND(($AE$53&lt;$Y$75),($AE$53&gt;$Y$74))</formula>
    </cfRule>
    <cfRule type="expression" dxfId="1052" priority="1161">
      <formula>AND(($AE$53&lt;$Y$76),($AE$53&gt;$Y$75))</formula>
    </cfRule>
    <cfRule type="expression" dxfId="1051" priority="1162">
      <formula>AND(($AE$53&lt;$Y$77),($AE$53&gt;$Y$76))</formula>
    </cfRule>
    <cfRule type="expression" dxfId="1050" priority="1163">
      <formula>AND(($AE$53&lt;$Y$78),($AE$53&gt;$Y$77))</formula>
    </cfRule>
    <cfRule type="expression" dxfId="1049" priority="1164">
      <formula>AND(($AE$53&lt;$Y$79),($AE$53&gt;$Y$78))</formula>
    </cfRule>
    <cfRule type="expression" dxfId="1048" priority="1165">
      <formula>AND(($AE$53&lt;$Y$80),($AE$53&gt;$Y$79))</formula>
    </cfRule>
  </conditionalFormatting>
  <conditionalFormatting sqref="K9:M13">
    <cfRule type="expression" dxfId="1047" priority="15">
      <formula>AND($AB$54=2)</formula>
    </cfRule>
    <cfRule type="expression" dxfId="1046" priority="1094">
      <formula>AND(($AE$54&lt;$Y$46),($AE$54&gt;$Y$45))</formula>
    </cfRule>
    <cfRule type="expression" dxfId="1045" priority="1095">
      <formula>AND(($AE$54&lt;$Y$47),($AE$54&gt;$Y$46))</formula>
    </cfRule>
    <cfRule type="expression" dxfId="1044" priority="1096">
      <formula>AND(($AE$54&lt;$Y$48),($AE$54&gt;$Y$47))</formula>
    </cfRule>
    <cfRule type="expression" dxfId="1043" priority="1097">
      <formula>AND(($AE$54&lt;$Y$49),($AE$54&gt;$Y$48))</formula>
    </cfRule>
    <cfRule type="expression" dxfId="1042" priority="1098">
      <formula>AND(($AE$54&lt;$Y$50),($AE$54&gt;$Y$49))</formula>
    </cfRule>
    <cfRule type="expression" dxfId="1041" priority="1099">
      <formula>AND(($AE$54&lt;$Y$51),($AE$54&gt;$Y$50))</formula>
    </cfRule>
    <cfRule type="expression" dxfId="1040" priority="1100">
      <formula>AND(($AE$54&lt;$Y$52),($AE$54&gt;$Y$51))</formula>
    </cfRule>
    <cfRule type="expression" dxfId="1039" priority="1101">
      <formula>AND(($AE$54&lt;$Y$52),($AE$54&gt;$Y$51))</formula>
    </cfRule>
    <cfRule type="expression" dxfId="1038" priority="1102">
      <formula>AND(($AE$54&lt;$Y$53),($AE$54&gt;$Y$52))</formula>
    </cfRule>
    <cfRule type="expression" dxfId="1037" priority="1103">
      <formula>AND(($AE$54&lt;$Y$54),($AE$54&gt;$Y$53))</formula>
    </cfRule>
    <cfRule type="expression" dxfId="1036" priority="1104">
      <formula>AND(($AE$54&lt;$Y$55),($AE$54&gt;$Y$54))</formula>
    </cfRule>
    <cfRule type="expression" dxfId="1035" priority="1105">
      <formula>AND(($AE$54&lt;$Y$56),($AE$54&gt;$Y$55))</formula>
    </cfRule>
    <cfRule type="expression" dxfId="1034" priority="1106">
      <formula>AND(($AE$54&lt;$Y$57),($AE$54&gt;$Y$56))</formula>
    </cfRule>
    <cfRule type="expression" dxfId="1033" priority="1107">
      <formula>AND(($AE$54&lt;$Y$58),($AE$54&gt;$Y$57))</formula>
    </cfRule>
    <cfRule type="expression" dxfId="1032" priority="1108">
      <formula>AND(($AE$54&lt;$Y$59),($AE$54&gt;$Y$58))</formula>
    </cfRule>
    <cfRule type="expression" dxfId="1031" priority="1109">
      <formula>AND(($AE$54&lt;$Y$60),($AE$54&gt;$Y$59))</formula>
    </cfRule>
    <cfRule type="expression" dxfId="1030" priority="1110">
      <formula>AND(($AE$54&lt;$Y$61),($AE$54&gt;$Y$60))</formula>
    </cfRule>
    <cfRule type="expression" dxfId="1029" priority="1111">
      <formula>AND(($AE$54&lt;$Y$62),($AE$54&gt;$Y$61))</formula>
    </cfRule>
    <cfRule type="expression" dxfId="1028" priority="1112">
      <formula>AND(($AE$54&lt;$Y$63),($AE$54&gt;$Y$62))</formula>
    </cfRule>
    <cfRule type="expression" dxfId="1027" priority="1113">
      <formula>AND(($AE$54&lt;$Y$64),($AE$54&gt;$Y$63))</formula>
    </cfRule>
    <cfRule type="expression" dxfId="1026" priority="1114">
      <formula>AND(($AE$54&lt;$Y$65),($AE$54&gt;$Y$64))</formula>
    </cfRule>
    <cfRule type="expression" dxfId="1025" priority="1115">
      <formula>AND(($AE$54&lt;$Y$66),($AE$54&gt;$Y$65))</formula>
    </cfRule>
    <cfRule type="expression" dxfId="1024" priority="1116">
      <formula>AND(($AE$54&lt;$Y$67),($AE$54&gt;$Y$66))</formula>
    </cfRule>
    <cfRule type="expression" dxfId="1023" priority="1117">
      <formula>AND(($AE$54&lt;$Y$68),($AE$54&gt;$Y$67))</formula>
    </cfRule>
    <cfRule type="expression" dxfId="1022" priority="1118">
      <formula>AND(($AE$54&lt;$Y$69),($AE$54&gt;$Y$68))</formula>
    </cfRule>
    <cfRule type="expression" dxfId="1021" priority="1119">
      <formula>AND(($AE$54&lt;$Y$70),($AE$54&gt;$Y$69))</formula>
    </cfRule>
    <cfRule type="expression" dxfId="1020" priority="1120">
      <formula>AND(($AE$54&lt;$Y$71),($AE$54&gt;$Y$70))</formula>
    </cfRule>
    <cfRule type="expression" dxfId="1019" priority="1121">
      <formula>AND(($AE$54&lt;$Y$72),($AE$54&gt;$Y$71))</formula>
    </cfRule>
    <cfRule type="expression" dxfId="1018" priority="1122">
      <formula>AND(($AE$54&lt;$Y$73),($AE$54&gt;$Y$72))</formula>
    </cfRule>
    <cfRule type="expression" dxfId="1017" priority="1123">
      <formula>AND(($AE$54&lt;$Y$74),($AE$54&gt;$Y$73))</formula>
    </cfRule>
    <cfRule type="expression" dxfId="1016" priority="1124">
      <formula>AND(($AE$54&lt;$Y$75),($AE$54&gt;$Y$74))</formula>
    </cfRule>
    <cfRule type="expression" dxfId="1015" priority="1125">
      <formula>AND(($AE$54&lt;$Y$76),($AE$54&gt;$Y$75))</formula>
    </cfRule>
    <cfRule type="expression" dxfId="1014" priority="1126">
      <formula>AND(($AE$54&lt;$Y$77),($AE$54&gt;$Y$76))</formula>
    </cfRule>
    <cfRule type="expression" dxfId="1013" priority="1127">
      <formula>AND(($AE$54&lt;$Y$78),($AE$54&gt;$Y$77))</formula>
    </cfRule>
    <cfRule type="expression" dxfId="1012" priority="1128">
      <formula>AND(($AE$54&lt;$Y$79),($AE$54&gt;$Y$78))</formula>
    </cfRule>
    <cfRule type="expression" dxfId="1011" priority="1129">
      <formula>AND(($AE$54&lt;$Y$80),($AE$54&gt;$Y$79))</formula>
    </cfRule>
  </conditionalFormatting>
  <conditionalFormatting sqref="Q9:S13">
    <cfRule type="expression" dxfId="1010" priority="13">
      <formula>AND($AB$56=2)</formula>
    </cfRule>
    <cfRule type="expression" dxfId="1009" priority="1022">
      <formula>AND(($AE$56&lt;$Y$46),($AE$56&gt;$Y$45))</formula>
    </cfRule>
    <cfRule type="expression" dxfId="1008" priority="1023">
      <formula>AND(($AE$56&lt;$Y$47),($AE$56&gt;$Y$46))</formula>
    </cfRule>
    <cfRule type="expression" dxfId="1007" priority="1024">
      <formula>AND(($AE$56&lt;$Y$48),($AE$56&gt;$Y$47))</formula>
    </cfRule>
    <cfRule type="expression" dxfId="1006" priority="1025">
      <formula>AND(($AE$56&lt;$Y$49),($AE$56&gt;$Y$48))</formula>
    </cfRule>
    <cfRule type="expression" dxfId="1005" priority="1026">
      <formula>AND(($AE$56&lt;$Y$50),($AE$56&gt;$Y$49))</formula>
    </cfRule>
    <cfRule type="expression" dxfId="1004" priority="1027">
      <formula>AND(($AE$56&lt;$Y$51),($AE$56&gt;$Y$50))</formula>
    </cfRule>
    <cfRule type="expression" dxfId="1003" priority="1028">
      <formula>AND(($AE$56&lt;$Y$52),($AE$56&gt;$Y$51))</formula>
    </cfRule>
    <cfRule type="expression" dxfId="1002" priority="1029">
      <formula>AND(($AE$56&lt;$Y$52),($AE$56&gt;$Y$51))</formula>
    </cfRule>
    <cfRule type="expression" dxfId="1001" priority="1030">
      <formula>AND(($AE$56&lt;$Y$53),($AE$56&gt;$Y$52))</formula>
    </cfRule>
    <cfRule type="expression" dxfId="1000" priority="1031">
      <formula>AND(($AE$56&lt;$Y$54),($AE$56&gt;$Y$53))</formula>
    </cfRule>
    <cfRule type="expression" dxfId="999" priority="1032">
      <formula>AND(($AE$56&lt;$Y$55),($AE$56&gt;$Y$54))</formula>
    </cfRule>
    <cfRule type="expression" dxfId="998" priority="1033">
      <formula>AND(($AE$56&lt;$Y$56),($AE$56&gt;$Y$55))</formula>
    </cfRule>
    <cfRule type="expression" dxfId="997" priority="1034">
      <formula>AND(($AE$56&lt;$Y$57),($AE$56&gt;$Y$56))</formula>
    </cfRule>
    <cfRule type="expression" dxfId="996" priority="1035">
      <formula>AND(($AE$56&lt;$Y$58),($AE$56&gt;$Y$57))</formula>
    </cfRule>
    <cfRule type="expression" dxfId="995" priority="1036">
      <formula>AND(($AE$56&lt;$Y$59),($AE$56&gt;$Y$58))</formula>
    </cfRule>
    <cfRule type="expression" dxfId="994" priority="1037">
      <formula>AND(($AE$56&lt;$Y$60),($AE$56&gt;$Y$59))</formula>
    </cfRule>
    <cfRule type="expression" dxfId="993" priority="1038">
      <formula>AND(($AE$56&lt;$Y$61),($AE$56&gt;$Y$60))</formula>
    </cfRule>
    <cfRule type="expression" dxfId="992" priority="1039">
      <formula>AND(($AE$56&lt;$Y$62),($AE$56&gt;$Y$61))</formula>
    </cfRule>
    <cfRule type="expression" dxfId="991" priority="1040">
      <formula>AND(($AE$56&lt;$Y$63),($AE$56&gt;$Y$62))</formula>
    </cfRule>
    <cfRule type="expression" dxfId="990" priority="1041">
      <formula>AND(($AE$56&lt;$Y$64),($AE$56&gt;$Y$63))</formula>
    </cfRule>
    <cfRule type="expression" dxfId="989" priority="1042">
      <formula>AND(($AE$56&lt;$Y$65),($AE$56&gt;$Y$64))</formula>
    </cfRule>
    <cfRule type="expression" dxfId="988" priority="1043">
      <formula>AND(($AE$56&lt;$Y$66),($AE$56&gt;$Y$65))</formula>
    </cfRule>
    <cfRule type="expression" dxfId="987" priority="1044">
      <formula>AND(($AE$56&lt;$Y$67),($AE$56&gt;$Y$66))</formula>
    </cfRule>
    <cfRule type="expression" dxfId="986" priority="1045">
      <formula>AND(($AE$56&lt;$Y$68),($AE$56&gt;$Y$67))</formula>
    </cfRule>
    <cfRule type="expression" dxfId="985" priority="1046">
      <formula>AND(($AE$56&lt;$Y$69),($AE$56&gt;$Y$68))</formula>
    </cfRule>
    <cfRule type="expression" dxfId="984" priority="1047">
      <formula>AND(($AE$56&lt;$Y$70),($AE$56&gt;$Y$69))</formula>
    </cfRule>
    <cfRule type="expression" dxfId="983" priority="1048">
      <formula>AND(($AE$56&lt;$Y$71),($AE$56&gt;$Y$70))</formula>
    </cfRule>
    <cfRule type="expression" dxfId="982" priority="1049">
      <formula>AND(($AE$56&lt;$Y$72),($AE$56&gt;$Y$71))</formula>
    </cfRule>
    <cfRule type="expression" dxfId="981" priority="1050">
      <formula>AND(($AE$56&lt;$Y$73),($AE$56&gt;$Y$72))</formula>
    </cfRule>
    <cfRule type="expression" dxfId="980" priority="1051">
      <formula>AND(($AE$56&lt;$Y$74),($AE$56&gt;$Y$73))</formula>
    </cfRule>
    <cfRule type="expression" dxfId="979" priority="1052">
      <formula>AND(($AE$56&lt;$Y$75),($AE$56&gt;$Y$74))</formula>
    </cfRule>
    <cfRule type="expression" dxfId="978" priority="1053">
      <formula>AND(($AE$56&lt;$Y$76),($AE$56&gt;$Y$75))</formula>
    </cfRule>
    <cfRule type="expression" dxfId="977" priority="1054">
      <formula>AND(($AE$56&lt;$Y$77),($AE$56&gt;$Y$76))</formula>
    </cfRule>
    <cfRule type="expression" dxfId="976" priority="1055">
      <formula>AND(($AE$56&lt;$Y$78),($AE$56&gt;$Y$77))</formula>
    </cfRule>
    <cfRule type="expression" dxfId="975" priority="1056">
      <formula>AND(($AE$56&lt;$Y$79),($AE$56&gt;$Y$78))</formula>
    </cfRule>
    <cfRule type="expression" dxfId="974" priority="1057">
      <formula>AND(($AE$56&lt;$Y$80),($AE$56&gt;$Y$79))</formula>
    </cfRule>
  </conditionalFormatting>
  <conditionalFormatting sqref="B14:D18">
    <cfRule type="expression" dxfId="973" priority="25">
      <formula>AND($AB$57=2)</formula>
    </cfRule>
    <cfRule type="expression" dxfId="972" priority="986">
      <formula>AND(($AE$57&lt;$Y$46),($AE$57&gt;$Y$45))</formula>
    </cfRule>
    <cfRule type="expression" dxfId="971" priority="987">
      <formula>AND(($AE$57&lt;$Y$47),($AE$57&gt;$Y$46))</formula>
    </cfRule>
    <cfRule type="expression" dxfId="970" priority="988">
      <formula>AND(($AE$57&lt;$Y$48),($AE$57&gt;$Y$47))</formula>
    </cfRule>
    <cfRule type="expression" dxfId="969" priority="989">
      <formula>AND(($AE$57&lt;$Y$49),($AE$57&gt;$Y$48))</formula>
    </cfRule>
    <cfRule type="expression" dxfId="968" priority="990">
      <formula>AND(($AE$57&lt;$Y$50),($AE$57&gt;$Y$49))</formula>
    </cfRule>
    <cfRule type="expression" dxfId="967" priority="991">
      <formula>AND(($AE$57&lt;$Y$51),($AE$57&gt;$Y$50))</formula>
    </cfRule>
    <cfRule type="expression" dxfId="966" priority="992">
      <formula>AND(($AE$57&lt;$Y$52),($AE$57&gt;$Y$51))</formula>
    </cfRule>
    <cfRule type="expression" dxfId="965" priority="993">
      <formula>AND(($AE$57&lt;$Y$52),($AE$57&gt;$Y$51))</formula>
    </cfRule>
    <cfRule type="expression" dxfId="964" priority="994">
      <formula>AND(($AE$57&lt;$Y$53),($AE$57&gt;$Y$52))</formula>
    </cfRule>
    <cfRule type="expression" dxfId="963" priority="995">
      <formula>AND(($AE$57&lt;$Y$54),($AE$57&gt;$Y$53))</formula>
    </cfRule>
    <cfRule type="expression" dxfId="962" priority="996">
      <formula>AND(($AE$57&lt;$Y$55),($AE$57&gt;$Y$54))</formula>
    </cfRule>
    <cfRule type="expression" dxfId="961" priority="997">
      <formula>AND(($AE$57&lt;$Y$56),($AE$57&gt;$Y$55))</formula>
    </cfRule>
    <cfRule type="expression" dxfId="960" priority="998">
      <formula>AND(($AE$57&lt;$Y$57),($AE$57&gt;$Y$56))</formula>
    </cfRule>
    <cfRule type="expression" dxfId="959" priority="999">
      <formula>AND(($AE$57&lt;$Y$58),($AE$57&gt;$Y$57))</formula>
    </cfRule>
    <cfRule type="expression" dxfId="958" priority="1000">
      <formula>AND(($AE$57&lt;$Y$59),($AE$57&gt;$Y$58))</formula>
    </cfRule>
    <cfRule type="expression" dxfId="957" priority="1001">
      <formula>AND(($AE$57&lt;$Y$60),($AE$57&gt;$Y$59))</formula>
    </cfRule>
    <cfRule type="expression" dxfId="956" priority="1002">
      <formula>AND(($AE$57&lt;$Y$61),($AE$57&gt;$Y$60))</formula>
    </cfRule>
    <cfRule type="expression" dxfId="955" priority="1003">
      <formula>AND(($AE$57&lt;$Y$62),($AE$57&gt;$Y$61))</formula>
    </cfRule>
    <cfRule type="expression" dxfId="954" priority="1004">
      <formula>AND(($AE$57&lt;$Y$63),($AE$57&gt;$Y$62))</formula>
    </cfRule>
    <cfRule type="expression" dxfId="953" priority="1005">
      <formula>AND(($AE$57&lt;$Y$64),($AE$57&gt;$Y$63))</formula>
    </cfRule>
    <cfRule type="expression" dxfId="952" priority="1006">
      <formula>AND(($AE$57&lt;$Y$65),($AE$57&gt;$Y$64))</formula>
    </cfRule>
    <cfRule type="expression" dxfId="951" priority="1007">
      <formula>AND(($AE$57&lt;$Y$66),($AE$57&gt;$Y$65))</formula>
    </cfRule>
    <cfRule type="expression" dxfId="950" priority="1008">
      <formula>AND(($AE$57&lt;$Y$67),($AE$57&gt;$Y$66))</formula>
    </cfRule>
    <cfRule type="expression" dxfId="949" priority="1009">
      <formula>AND(($AE$57&lt;$Y$68),($AE$57&gt;$Y$67))</formula>
    </cfRule>
    <cfRule type="expression" dxfId="948" priority="1010">
      <formula>AND(($AE$57&lt;$Y$69),($AE$57&gt;$Y$68))</formula>
    </cfRule>
    <cfRule type="expression" dxfId="947" priority="1011">
      <formula>AND(($AE$57&lt;$Y$70),($AE$57&gt;$Y$69))</formula>
    </cfRule>
    <cfRule type="expression" dxfId="946" priority="1012">
      <formula>AND(($AE$57&lt;$Y$71),($AE$57&gt;$Y$70))</formula>
    </cfRule>
    <cfRule type="expression" dxfId="945" priority="1013">
      <formula>AND(($AE$57&lt;$Y$72),($AE$57&gt;$Y$71))</formula>
    </cfRule>
    <cfRule type="expression" dxfId="944" priority="1014">
      <formula>AND(($AE$57&lt;$Y$73),($AE$57&gt;$Y$72))</formula>
    </cfRule>
    <cfRule type="expression" dxfId="943" priority="1015">
      <formula>AND(($AE$57&lt;$Y$74),($AE$57&gt;$Y$73))</formula>
    </cfRule>
    <cfRule type="expression" dxfId="942" priority="1016">
      <formula>AND(($AE$57&lt;$Y$75),($AE$57&gt;$Y$74))</formula>
    </cfRule>
    <cfRule type="expression" dxfId="941" priority="1017">
      <formula>AND(($AE$57&lt;$Y$76),($AE$57&gt;$Y$75))</formula>
    </cfRule>
    <cfRule type="expression" dxfId="940" priority="1018">
      <formula>AND(($AE$57&lt;$Y$77),($AE$57&gt;$Y$76))</formula>
    </cfRule>
    <cfRule type="expression" dxfId="939" priority="1019">
      <formula>AND(($AE$57&lt;$Y$78),($AE$57&gt;$Y$77))</formula>
    </cfRule>
    <cfRule type="expression" dxfId="938" priority="1020">
      <formula>AND(($AE$57&lt;$Y$79),($AE$57&gt;$Y$78))</formula>
    </cfRule>
    <cfRule type="expression" dxfId="937" priority="1021">
      <formula>AND(($AE$57&lt;$Y$80),($AE$57&gt;$Y$79))</formula>
    </cfRule>
  </conditionalFormatting>
  <conditionalFormatting sqref="E14:G18">
    <cfRule type="expression" dxfId="936" priority="26">
      <formula>AND($AB$58=2)</formula>
    </cfRule>
    <cfRule type="expression" dxfId="935" priority="950">
      <formula>AND(($AE$58&lt;$Y$46),($AE$58&gt;$Y$45))</formula>
    </cfRule>
    <cfRule type="expression" dxfId="934" priority="951">
      <formula>AND(($AE$58&lt;$Y$47),($AE$58&gt;$Y$46))</formula>
    </cfRule>
    <cfRule type="expression" dxfId="933" priority="952">
      <formula>AND(($AE$58&lt;$Y$48),($AE$58&gt;$Y$47))</formula>
    </cfRule>
    <cfRule type="expression" dxfId="932" priority="953">
      <formula>AND(($AE$58&lt;$Y$49),($AE$58&gt;$Y$48))</formula>
    </cfRule>
    <cfRule type="expression" dxfId="931" priority="954">
      <formula>AND(($AE$58&lt;$Y$50),($AE$58&gt;$Y$49))</formula>
    </cfRule>
    <cfRule type="expression" dxfId="930" priority="955">
      <formula>AND(($AE$58&lt;$Y$51),($AE$58&gt;$Y$50))</formula>
    </cfRule>
    <cfRule type="expression" dxfId="929" priority="956">
      <formula>AND(($AE$58&lt;$Y$52),($AE$58&gt;$Y$51))</formula>
    </cfRule>
    <cfRule type="expression" dxfId="928" priority="957">
      <formula>AND(($AE$58&lt;$Y$52),($AE$58&gt;$Y$51))</formula>
    </cfRule>
    <cfRule type="expression" dxfId="927" priority="958">
      <formula>AND(($AE$58&lt;$Y$53),($AE$58&gt;$Y$52))</formula>
    </cfRule>
    <cfRule type="expression" dxfId="926" priority="959">
      <formula>AND(($AE$58&lt;$Y$54),($AE$58&gt;$Y$53))</formula>
    </cfRule>
    <cfRule type="expression" dxfId="925" priority="960">
      <formula>AND(($AE$58&lt;$Y$55),($AE$58&gt;$Y$54))</formula>
    </cfRule>
    <cfRule type="expression" dxfId="924" priority="961">
      <formula>AND(($AE$58&lt;$Y$56),($AE$58&gt;$Y$55))</formula>
    </cfRule>
    <cfRule type="expression" dxfId="923" priority="962">
      <formula>AND(($AE$58&lt;$Y$57),($AE$58&gt;$Y$56))</formula>
    </cfRule>
    <cfRule type="expression" dxfId="922" priority="963">
      <formula>AND(($AE$58&lt;$Y$58),($AE$58&gt;$Y$57))</formula>
    </cfRule>
    <cfRule type="expression" dxfId="921" priority="964">
      <formula>AND(($AE$58&lt;$Y$59),($AE$58&gt;$Y$58))</formula>
    </cfRule>
    <cfRule type="expression" dxfId="920" priority="965">
      <formula>AND(($AE$58&lt;$Y$60),($AE$58&gt;$Y$59))</formula>
    </cfRule>
    <cfRule type="expression" dxfId="919" priority="966">
      <formula>AND(($AE$58&lt;$Y$61),($AE$58&gt;$Y$60))</formula>
    </cfRule>
    <cfRule type="expression" dxfId="918" priority="967">
      <formula>AND(($AE$58&lt;$Y$62),($AE$58&gt;$Y$61))</formula>
    </cfRule>
    <cfRule type="expression" dxfId="917" priority="968">
      <formula>AND(($AE$58&lt;$Y$63),($AE$58&gt;$Y$62))</formula>
    </cfRule>
    <cfRule type="expression" dxfId="916" priority="969">
      <formula>AND(($AE$58&lt;$Y$64),($AE$58&gt;$Y$63))</formula>
    </cfRule>
    <cfRule type="expression" dxfId="915" priority="970">
      <formula>AND(($AE$58&lt;$Y$65),($AE$58&gt;$Y$64))</formula>
    </cfRule>
    <cfRule type="expression" dxfId="914" priority="971">
      <formula>AND(($AE$58&lt;$Y$66),($AE$58&gt;$Y$65))</formula>
    </cfRule>
    <cfRule type="expression" dxfId="913" priority="972">
      <formula>AND(($AE$58&lt;$Y$67),($AE$58&gt;$Y$66))</formula>
    </cfRule>
    <cfRule type="expression" dxfId="912" priority="973">
      <formula>AND(($AE$58&lt;$Y$68),($AE$58&gt;$Y$67))</formula>
    </cfRule>
    <cfRule type="expression" dxfId="911" priority="974">
      <formula>AND(($AE$58&lt;$Y$69),($AE$58&gt;$Y$68))</formula>
    </cfRule>
    <cfRule type="expression" dxfId="910" priority="975">
      <formula>AND(($AE$58&lt;$Y$70),($AE$58&gt;$Y$69))</formula>
    </cfRule>
    <cfRule type="expression" dxfId="909" priority="976">
      <formula>AND(($AE$58&lt;$Y$71),($AE$58&gt;$Y$70))</formula>
    </cfRule>
    <cfRule type="expression" dxfId="908" priority="977">
      <formula>AND(($AE$58&lt;$Y$72),($AE$58&gt;$Y$71))</formula>
    </cfRule>
    <cfRule type="expression" dxfId="907" priority="978">
      <formula>AND(($AE$58&lt;$Y$73),($AE$58&gt;$Y$72))</formula>
    </cfRule>
    <cfRule type="expression" dxfId="906" priority="979">
      <formula>AND(($AE$58&lt;$Y$74),($AE$58&gt;$Y$73))</formula>
    </cfRule>
    <cfRule type="expression" dxfId="905" priority="980">
      <formula>AND(($AE$58&lt;$Y$75),($AE$58&gt;$Y$74))</formula>
    </cfRule>
    <cfRule type="expression" dxfId="904" priority="981">
      <formula>AND(($AE$58&lt;$Y$76),($AE$58&gt;$Y$75))</formula>
    </cfRule>
    <cfRule type="expression" dxfId="903" priority="982">
      <formula>AND(($AE$58&lt;$Y$77),($AE$58&gt;$Y$76))</formula>
    </cfRule>
    <cfRule type="expression" dxfId="902" priority="983">
      <formula>AND(($AE$58&lt;$Y$78),($AE$58&gt;$Y$77))</formula>
    </cfRule>
    <cfRule type="expression" dxfId="901" priority="984">
      <formula>AND(($AE$58&lt;$Y$79),($AE$58&gt;$Y$78))</formula>
    </cfRule>
    <cfRule type="expression" dxfId="900" priority="985">
      <formula>AND(($AE$58&lt;$Y$80),($AE$58&gt;$Y$79))</formula>
    </cfRule>
  </conditionalFormatting>
  <conditionalFormatting sqref="H14:J18">
    <cfRule type="expression" dxfId="899" priority="27">
      <formula>AND($AB$59=2)</formula>
    </cfRule>
    <cfRule type="expression" dxfId="898" priority="914">
      <formula>AND(($AE$59&lt;$Y$46),($AE$59&gt;$Y$45))</formula>
    </cfRule>
    <cfRule type="expression" dxfId="897" priority="915">
      <formula>AND(($AE$59&lt;$Y$47),($AE$59&gt;$Y$46))</formula>
    </cfRule>
    <cfRule type="expression" dxfId="896" priority="916">
      <formula>AND(($AE$59&lt;$Y$48),($AE$59&gt;$Y$47))</formula>
    </cfRule>
    <cfRule type="expression" dxfId="895" priority="917">
      <formula>AND(($AE$59&lt;$Y$49),($AE$59&gt;$Y$48))</formula>
    </cfRule>
    <cfRule type="expression" dxfId="894" priority="918">
      <formula>AND(($AE$59&lt;$Y$50),($AE$59&gt;$Y$49))</formula>
    </cfRule>
    <cfRule type="expression" dxfId="893" priority="919">
      <formula>AND(($AE$59&lt;$Y$51),($AE$59&gt;$Y$50))</formula>
    </cfRule>
    <cfRule type="expression" dxfId="892" priority="920">
      <formula>AND(($AE$59&lt;$Y$52),($AE$59&gt;$Y$51))</formula>
    </cfRule>
    <cfRule type="expression" dxfId="891" priority="921">
      <formula>AND(($AE$59&lt;$Y$52),($AE$59&gt;$Y$51))</formula>
    </cfRule>
    <cfRule type="expression" dxfId="890" priority="922">
      <formula>AND(($AE$59&lt;$Y$53),($AE$59&gt;$Y$52))</formula>
    </cfRule>
    <cfRule type="expression" dxfId="889" priority="923">
      <formula>AND(($AE$59&lt;$Y$54),($AE$59&gt;$Y$53))</formula>
    </cfRule>
    <cfRule type="expression" dxfId="888" priority="924">
      <formula>AND(($AE$59&lt;$Y$55),($AE$59&gt;$Y$54))</formula>
    </cfRule>
    <cfRule type="expression" dxfId="887" priority="925">
      <formula>AND(($AE$59&lt;$Y$56),($AE$59&gt;$Y$55))</formula>
    </cfRule>
    <cfRule type="expression" dxfId="886" priority="926">
      <formula>AND(($AE$59&lt;$Y$57),($AE$59&gt;$Y$56))</formula>
    </cfRule>
    <cfRule type="expression" dxfId="885" priority="927">
      <formula>AND(($AE$59&lt;$Y$58),($AE$59&gt;$Y$57))</formula>
    </cfRule>
    <cfRule type="expression" dxfId="884" priority="928">
      <formula>AND(($AE$59&lt;$Y$59),($AE$59&gt;$Y$58))</formula>
    </cfRule>
    <cfRule type="expression" dxfId="883" priority="929">
      <formula>AND(($AE$59&lt;$Y$60),($AE$59&gt;$Y$59))</formula>
    </cfRule>
    <cfRule type="expression" dxfId="882" priority="930">
      <formula>AND(($AE$59&lt;$Y$61),($AE$59&gt;$Y$60))</formula>
    </cfRule>
    <cfRule type="expression" dxfId="881" priority="931">
      <formula>AND(($AE$59&lt;$Y$62),($AE$59&gt;$Y$61))</formula>
    </cfRule>
    <cfRule type="expression" dxfId="880" priority="932">
      <formula>AND(($AE$59&lt;$Y$63),($AE$59&gt;$Y$62))</formula>
    </cfRule>
    <cfRule type="expression" dxfId="879" priority="933">
      <formula>AND(($AE$59&lt;$Y$64),($AE$59&gt;$Y$63))</formula>
    </cfRule>
    <cfRule type="expression" dxfId="878" priority="934">
      <formula>AND(($AE$59&lt;$Y$65),($AE$59&gt;$Y$64))</formula>
    </cfRule>
    <cfRule type="expression" dxfId="877" priority="935">
      <formula>AND(($AE$59&lt;$Y$66),($AE$59&gt;$Y$65))</formula>
    </cfRule>
    <cfRule type="expression" dxfId="876" priority="936">
      <formula>AND(($AE$59&lt;$Y$67),($AE$59&gt;$Y$66))</formula>
    </cfRule>
    <cfRule type="expression" dxfId="875" priority="937">
      <formula>AND(($AE$59&lt;$Y$68),($AE$59&gt;$Y$67))</formula>
    </cfRule>
    <cfRule type="expression" dxfId="874" priority="938">
      <formula>AND(($AE$59&lt;$Y$69),($AE$59&gt;$Y$68))</formula>
    </cfRule>
    <cfRule type="expression" dxfId="873" priority="939">
      <formula>AND(($AE$59&lt;$Y$70),($AE$59&gt;$Y$69))</formula>
    </cfRule>
    <cfRule type="expression" dxfId="872" priority="940">
      <formula>AND(($AE$59&lt;$Y$71),($AE$59&gt;$Y$70))</formula>
    </cfRule>
    <cfRule type="expression" dxfId="871" priority="941">
      <formula>AND(($AE$59&lt;$Y$72),($AE$59&gt;$Y$71))</formula>
    </cfRule>
    <cfRule type="expression" dxfId="870" priority="942">
      <formula>AND(($AE$59&lt;$Y$73),($AE$59&gt;$Y$72))</formula>
    </cfRule>
    <cfRule type="expression" dxfId="869" priority="943">
      <formula>AND(($AE$59&lt;$Y$74),($AE$59&gt;$Y$73))</formula>
    </cfRule>
    <cfRule type="expression" dxfId="868" priority="944">
      <formula>AND(($AE$59&lt;$Y$75),($AE$59&gt;$Y$74))</formula>
    </cfRule>
    <cfRule type="expression" dxfId="867" priority="945">
      <formula>AND(($AE$59&lt;$Y$76),($AE$59&gt;$Y$75))</formula>
    </cfRule>
    <cfRule type="expression" dxfId="866" priority="946">
      <formula>AND(($AE$59&lt;$Y$77),($AE$59&gt;$Y$76))</formula>
    </cfRule>
    <cfRule type="expression" dxfId="865" priority="947">
      <formula>AND(($AE$59&lt;$Y$78),($AE$59&gt;$Y$77))</formula>
    </cfRule>
    <cfRule type="expression" dxfId="864" priority="948">
      <formula>AND(($AE$59&lt;$Y$79),($AE$59&gt;$Y$78))</formula>
    </cfRule>
    <cfRule type="expression" dxfId="863" priority="949">
      <formula>AND(($AE$59&lt;$Y$80),($AE$59&gt;$Y$79))</formula>
    </cfRule>
  </conditionalFormatting>
  <conditionalFormatting sqref="K14:M18">
    <cfRule type="expression" dxfId="862" priority="28">
      <formula>AND($AB$60=2)</formula>
    </cfRule>
    <cfRule type="expression" dxfId="861" priority="878">
      <formula>AND(($AE$60&lt;$Y$46),($AE$60&gt;$Y$45))</formula>
    </cfRule>
    <cfRule type="expression" dxfId="860" priority="879">
      <formula>AND(($AE$60&lt;$Y$47),($AE$60&gt;$Y$46))</formula>
    </cfRule>
    <cfRule type="expression" dxfId="859" priority="880">
      <formula>AND(($AE$60&lt;$Y$48),($AE$60&gt;$Y$47))</formula>
    </cfRule>
    <cfRule type="expression" dxfId="858" priority="881">
      <formula>AND(($AE$60&lt;$Y$49),($AE$60&gt;$Y$48))</formula>
    </cfRule>
    <cfRule type="expression" dxfId="857" priority="882">
      <formula>AND(($AE$60&lt;$Y$50),($AE$60&gt;$Y$49))</formula>
    </cfRule>
    <cfRule type="expression" dxfId="856" priority="883">
      <formula>AND(($AE$60&lt;$Y$51),($AE$60&gt;$Y$50))</formula>
    </cfRule>
    <cfRule type="expression" dxfId="855" priority="884">
      <formula>AND(($AE$60&lt;$Y$52),($AE$60&gt;$Y$51))</formula>
    </cfRule>
    <cfRule type="expression" dxfId="854" priority="885">
      <formula>AND(($AE$60&lt;$Y$52),($AE$60&gt;$Y$51))</formula>
    </cfRule>
    <cfRule type="expression" dxfId="853" priority="886">
      <formula>AND(($AE$60&lt;$Y$53),($AE$60&gt;$Y$52))</formula>
    </cfRule>
    <cfRule type="expression" dxfId="852" priority="887">
      <formula>AND(($AE$60&lt;$Y$54),($AE$60&gt;$Y$53))</formula>
    </cfRule>
    <cfRule type="expression" dxfId="851" priority="888">
      <formula>AND(($AE$60&lt;$Y$55),($AE$60&gt;$Y$54))</formula>
    </cfRule>
    <cfRule type="expression" dxfId="850" priority="889">
      <formula>AND(($AE$60&lt;$Y$56),($AE$60&gt;$Y$55))</formula>
    </cfRule>
    <cfRule type="expression" dxfId="849" priority="890">
      <formula>AND(($AE$60&lt;$Y$57),($AE$60&gt;$Y$56))</formula>
    </cfRule>
    <cfRule type="expression" dxfId="848" priority="891">
      <formula>AND(($AE$60&lt;$Y$58),($AE$60&gt;$Y$57))</formula>
    </cfRule>
    <cfRule type="expression" dxfId="847" priority="892">
      <formula>AND(($AE$60&lt;$Y$59),($AE$60&gt;$Y$58))</formula>
    </cfRule>
    <cfRule type="expression" dxfId="846" priority="893">
      <formula>AND(($AE$60&lt;$Y$60),($AE$60&gt;$Y$59))</formula>
    </cfRule>
    <cfRule type="expression" dxfId="845" priority="894">
      <formula>AND(($AE$60&lt;$Y$61),($AE$60&gt;$Y$60))</formula>
    </cfRule>
    <cfRule type="expression" dxfId="844" priority="895">
      <formula>AND(($AE$60&lt;$Y$62),($AE$60&gt;$Y$61))</formula>
    </cfRule>
    <cfRule type="expression" dxfId="843" priority="896">
      <formula>AND(($AE$60&lt;$Y$63),($AE$60&gt;$Y$62))</formula>
    </cfRule>
    <cfRule type="expression" dxfId="842" priority="897">
      <formula>AND(($AE$60&lt;$Y$64),($AE$60&gt;$Y$63))</formula>
    </cfRule>
    <cfRule type="expression" dxfId="841" priority="898">
      <formula>AND(($AE$60&lt;$Y$65),($AE$60&gt;$Y$64))</formula>
    </cfRule>
    <cfRule type="expression" dxfId="840" priority="899">
      <formula>AND(($AE$60&lt;$Y$66),($AE$60&gt;$Y$65))</formula>
    </cfRule>
    <cfRule type="expression" dxfId="839" priority="900">
      <formula>AND(($AE$60&lt;$Y$67),($AE$60&gt;$Y$66))</formula>
    </cfRule>
    <cfRule type="expression" dxfId="838" priority="901">
      <formula>AND(($AE$60&lt;$Y$68),($AE$60&gt;$Y$67))</formula>
    </cfRule>
    <cfRule type="expression" dxfId="837" priority="902">
      <formula>AND(($AE$60&lt;$Y$69),($AE$60&gt;$Y$68))</formula>
    </cfRule>
    <cfRule type="expression" dxfId="836" priority="903">
      <formula>AND(($AE$60&lt;$Y$70),($AE$60&gt;$Y$69))</formula>
    </cfRule>
    <cfRule type="expression" dxfId="835" priority="904">
      <formula>AND(($AE$60&lt;$Y$71),($AE$60&gt;$Y$70))</formula>
    </cfRule>
    <cfRule type="expression" dxfId="834" priority="905">
      <formula>AND(($AE$60&lt;$Y$72),($AE$60&gt;$Y$71))</formula>
    </cfRule>
    <cfRule type="expression" dxfId="833" priority="906">
      <formula>AND(($AE$60&lt;$Y$73),($AE$60&gt;$Y$72))</formula>
    </cfRule>
    <cfRule type="expression" dxfId="832" priority="907">
      <formula>AND(($AE$60&lt;$Y$74),($AE$60&gt;$Y$73))</formula>
    </cfRule>
    <cfRule type="expression" dxfId="831" priority="908">
      <formula>AND(($AE$60&lt;$Y$75),($AE$60&gt;$Y$74))</formula>
    </cfRule>
    <cfRule type="expression" dxfId="830" priority="909">
      <formula>AND(($AE$60&lt;$Y$76),($AE$60&gt;$Y$75))</formula>
    </cfRule>
    <cfRule type="expression" dxfId="829" priority="910">
      <formula>AND(($AE$60&lt;$Y$77),($AE$60&gt;$Y$76))</formula>
    </cfRule>
    <cfRule type="expression" dxfId="828" priority="911">
      <formula>AND(($AE$60&lt;$Y$78),($AE$60&gt;$Y$77))</formula>
    </cfRule>
    <cfRule type="expression" dxfId="827" priority="912">
      <formula>AND(($AE$60&lt;$Y$79),($AE$60&gt;$Y$78))</formula>
    </cfRule>
    <cfRule type="expression" dxfId="826" priority="913">
      <formula>AND(($AE$60&lt;$Y$80),($AE$60&gt;$Y$79))</formula>
    </cfRule>
  </conditionalFormatting>
  <conditionalFormatting sqref="N14:P18">
    <cfRule type="expression" dxfId="825" priority="29">
      <formula>AND($AB$61=2)</formula>
    </cfRule>
    <cfRule type="expression" dxfId="824" priority="842">
      <formula>AND(($AE$61&lt;$Y$46),($AE$61&gt;$Y$45))</formula>
    </cfRule>
    <cfRule type="expression" dxfId="823" priority="843">
      <formula>AND(($AE$61&lt;$Y$47),($AE$61&gt;$Y$46))</formula>
    </cfRule>
    <cfRule type="expression" dxfId="822" priority="844">
      <formula>AND(($AE$61&lt;$Y$48),($AE$61&gt;$Y$47))</formula>
    </cfRule>
    <cfRule type="expression" dxfId="821" priority="845">
      <formula>AND(($AE$61&lt;$Y$49),($AE$61&gt;$Y$48))</formula>
    </cfRule>
    <cfRule type="expression" dxfId="820" priority="846">
      <formula>AND(($AE$61&lt;$Y$50),($AE$61&gt;$Y$49))</formula>
    </cfRule>
    <cfRule type="expression" dxfId="819" priority="847">
      <formula>AND(($AE$61&lt;$Y$51),($AE$61&gt;$Y$50))</formula>
    </cfRule>
    <cfRule type="expression" dxfId="818" priority="848">
      <formula>AND(($AE$61&lt;$Y$52),($AE$61&gt;$Y$51))</formula>
    </cfRule>
    <cfRule type="expression" dxfId="817" priority="849">
      <formula>AND(($AE$61&lt;$Y$52),($AE$61&gt;$Y$51))</formula>
    </cfRule>
    <cfRule type="expression" dxfId="816" priority="850">
      <formula>AND(($AE$61&lt;$Y$53),($AE$61&gt;$Y$52))</formula>
    </cfRule>
    <cfRule type="expression" dxfId="815" priority="851">
      <formula>AND(($AE$61&lt;$Y$54),($AE$61&gt;$Y$53))</formula>
    </cfRule>
    <cfRule type="expression" dxfId="814" priority="852">
      <formula>AND(($AE$61&lt;$Y$55),($AE$61&gt;$Y$54))</formula>
    </cfRule>
    <cfRule type="expression" dxfId="813" priority="853">
      <formula>AND(($AE$61&lt;$Y$56),($AE$61&gt;$Y$55))</formula>
    </cfRule>
    <cfRule type="expression" dxfId="812" priority="854">
      <formula>AND(($AE$61&lt;$Y$57),($AE$61&gt;$Y$56))</formula>
    </cfRule>
    <cfRule type="expression" dxfId="811" priority="855">
      <formula>AND(($AE$61&lt;$Y$58),($AE$61&gt;$Y$57))</formula>
    </cfRule>
    <cfRule type="expression" dxfId="810" priority="856">
      <formula>AND(($AE$61&lt;$Y$59),($AE$61&gt;$Y$58))</formula>
    </cfRule>
    <cfRule type="expression" dxfId="809" priority="857">
      <formula>AND(($AE$61&lt;$Y$60),($AE$61&gt;$Y$59))</formula>
    </cfRule>
    <cfRule type="expression" dxfId="808" priority="858">
      <formula>AND(($AE$61&lt;$Y$61),($AE$61&gt;$Y$60))</formula>
    </cfRule>
    <cfRule type="expression" dxfId="807" priority="859">
      <formula>AND(($AE$61&lt;$Y$62),($AE$61&gt;$Y$61))</formula>
    </cfRule>
    <cfRule type="expression" dxfId="806" priority="860">
      <formula>AND(($AE$61&lt;$Y$63),($AE$61&gt;$Y$62))</formula>
    </cfRule>
    <cfRule type="expression" dxfId="805" priority="861">
      <formula>AND(($AE$61&lt;$Y$64),($AE$61&gt;$Y$63))</formula>
    </cfRule>
    <cfRule type="expression" dxfId="804" priority="862">
      <formula>AND(($AE$61&lt;$Y$65),($AE$61&gt;$Y$64))</formula>
    </cfRule>
    <cfRule type="expression" dxfId="803" priority="863">
      <formula>AND(($AE$61&lt;$Y$66),($AE$61&gt;$Y$65))</formula>
    </cfRule>
    <cfRule type="expression" dxfId="802" priority="864">
      <formula>AND(($AE$61&lt;$Y$67),($AE$61&gt;$Y$66))</formula>
    </cfRule>
    <cfRule type="expression" dxfId="801" priority="865">
      <formula>AND(($AE$61&lt;$Y$68),($AE$61&gt;$Y$67))</formula>
    </cfRule>
    <cfRule type="expression" dxfId="800" priority="866">
      <formula>AND(($AE$61&lt;$Y$69),($AE$61&gt;$Y$68))</formula>
    </cfRule>
    <cfRule type="expression" dxfId="799" priority="867">
      <formula>AND(($AE$61&lt;$Y$70),($AE$61&gt;$Y$69))</formula>
    </cfRule>
    <cfRule type="expression" dxfId="798" priority="868">
      <formula>AND(($AE$61&lt;$Y$71),($AE$61&gt;$Y$70))</formula>
    </cfRule>
    <cfRule type="expression" dxfId="797" priority="869">
      <formula>AND(($AE$61&lt;$Y$72),($AE$61&gt;$Y$71))</formula>
    </cfRule>
    <cfRule type="expression" dxfId="796" priority="870">
      <formula>AND(($AE$61&lt;$Y$73),($AE$61&gt;$Y$72))</formula>
    </cfRule>
    <cfRule type="expression" dxfId="795" priority="871">
      <formula>AND(($AE$61&lt;$Y$74),($AE$61&gt;$Y$73))</formula>
    </cfRule>
    <cfRule type="expression" dxfId="794" priority="872">
      <formula>AND(($AE$61&lt;$Y$75),($AE$61&gt;$Y$74))</formula>
    </cfRule>
    <cfRule type="expression" dxfId="793" priority="873">
      <formula>AND(($AE$61&lt;$Y$76),($AE$61&gt;$Y$75))</formula>
    </cfRule>
    <cfRule type="expression" dxfId="792" priority="874">
      <formula>AND(($AE$61&lt;$Y$77),($AE$61&gt;$Y$76))</formula>
    </cfRule>
    <cfRule type="expression" dxfId="791" priority="875">
      <formula>AND(($AE$61&lt;$Y$78),($AE$61&gt;$Y$77))</formula>
    </cfRule>
    <cfRule type="expression" dxfId="790" priority="876">
      <formula>AND(($AE$61&lt;$Y$79),($AE$61&gt;$Y$78))</formula>
    </cfRule>
    <cfRule type="expression" dxfId="789" priority="877">
      <formula>AND(($AE$61&lt;=$Y$80),($AE$61&gt;$Y$79))</formula>
    </cfRule>
  </conditionalFormatting>
  <conditionalFormatting sqref="Q14:S18">
    <cfRule type="expression" dxfId="788" priority="30">
      <formula>AND($AB$62=2)</formula>
    </cfRule>
    <cfRule type="expression" dxfId="787" priority="806">
      <formula>AND(($AE$62&lt;$Y$46),($AE$62&gt;$Y$45))</formula>
    </cfRule>
    <cfRule type="expression" dxfId="786" priority="807">
      <formula>AND(($AE$62&lt;$Y$47),($AE$62&gt;$Y$46))</formula>
    </cfRule>
    <cfRule type="expression" dxfId="785" priority="808">
      <formula>AND(($AE$62&lt;$Y$48),($AE$62&gt;$Y$47))</formula>
    </cfRule>
    <cfRule type="expression" dxfId="784" priority="809">
      <formula>AND(($AE$62&lt;$Y$49),($AE$62&gt;$Y$48))</formula>
    </cfRule>
    <cfRule type="expression" dxfId="783" priority="810">
      <formula>AND(($AE$62&lt;$Y$50),($AE$62&gt;$Y$49))</formula>
    </cfRule>
    <cfRule type="expression" dxfId="782" priority="811">
      <formula>AND(($AE$62&lt;$Y$51),($AE$62&gt;$Y$50))</formula>
    </cfRule>
    <cfRule type="expression" dxfId="781" priority="812">
      <formula>AND(($AE$62&lt;$Y$52),($AE$62&gt;$Y$51))</formula>
    </cfRule>
    <cfRule type="expression" dxfId="780" priority="813">
      <formula>AND(($AE$62&lt;$Y$52),($AE$62&gt;$Y$51))</formula>
    </cfRule>
    <cfRule type="expression" dxfId="779" priority="814">
      <formula>AND(($AE$62&lt;$Y$53),($AE$62&gt;$Y$52))</formula>
    </cfRule>
    <cfRule type="expression" dxfId="778" priority="815">
      <formula>AND(($AE$62&lt;$Y$54),($AE$62&gt;$Y$53))</formula>
    </cfRule>
    <cfRule type="expression" dxfId="777" priority="816">
      <formula>AND(($AE$62&lt;$Y$55),($AE$62&gt;$Y$54))</formula>
    </cfRule>
    <cfRule type="expression" dxfId="776" priority="817">
      <formula>AND(($AE$62&lt;$Y$56),($AE$62&gt;$Y$55))</formula>
    </cfRule>
    <cfRule type="expression" dxfId="775" priority="818">
      <formula>AND(($AE$62&lt;$Y$57),($AE$62&gt;$Y$56))</formula>
    </cfRule>
    <cfRule type="expression" dxfId="774" priority="819">
      <formula>AND(($AE$62&lt;$Y$58),($AE$62&gt;$Y$57))</formula>
    </cfRule>
    <cfRule type="expression" dxfId="773" priority="820">
      <formula>AND(($AE$62&lt;$Y$59),($AE$62&gt;$Y$58))</formula>
    </cfRule>
    <cfRule type="expression" dxfId="772" priority="821">
      <formula>AND(($AE$62&lt;$Y$60),($AE$62&gt;$Y$59))</formula>
    </cfRule>
    <cfRule type="expression" dxfId="771" priority="822">
      <formula>AND(($AE$62&lt;$Y$61),($AE$62&gt;$Y$60))</formula>
    </cfRule>
    <cfRule type="expression" dxfId="770" priority="823">
      <formula>AND(($AE$62&lt;$Y$62),($AE$62&gt;$Y$61))</formula>
    </cfRule>
    <cfRule type="expression" dxfId="769" priority="824">
      <formula>AND(($AE$62&lt;$Y$63),($AE$62&gt;$Y$62))</formula>
    </cfRule>
    <cfRule type="expression" dxfId="768" priority="825">
      <formula>AND(($AE$62&lt;$Y$64),($AE$62&gt;$Y$63))</formula>
    </cfRule>
    <cfRule type="expression" dxfId="767" priority="826">
      <formula>AND(($AE$62&lt;$Y$65),($AE$62&gt;$Y$64))</formula>
    </cfRule>
    <cfRule type="expression" dxfId="766" priority="827">
      <formula>AND(($AE$62&lt;$Y$66),($AE$62&gt;$Y$65))</formula>
    </cfRule>
    <cfRule type="expression" dxfId="765" priority="828">
      <formula>AND(($AE$62&lt;$Y$67),($AE$62&gt;$Y$66))</formula>
    </cfRule>
    <cfRule type="expression" dxfId="764" priority="829">
      <formula>AND(($AE$62&lt;$Y$68),($AE$62&gt;$Y$67))</formula>
    </cfRule>
    <cfRule type="expression" dxfId="763" priority="830">
      <formula>AND(($AE$62&lt;$Y$69),($AE$62&gt;$Y$68))</formula>
    </cfRule>
    <cfRule type="expression" dxfId="762" priority="831">
      <formula>AND(($AE$62&lt;$Y$70),($AE$62&gt;$Y$69))</formula>
    </cfRule>
    <cfRule type="expression" dxfId="761" priority="832">
      <formula>AND(($AE$62&lt;$Y$71),($AE$62&gt;$Y$70))</formula>
    </cfRule>
    <cfRule type="expression" dxfId="760" priority="833">
      <formula>AND(($AE$62&lt;$Y$72),($AE$62&gt;$Y$71))</formula>
    </cfRule>
    <cfRule type="expression" dxfId="759" priority="834">
      <formula>AND(($AE$62&lt;$Y$73),($AE$62&gt;$Y$72))</formula>
    </cfRule>
    <cfRule type="expression" dxfId="758" priority="835">
      <formula>AND(($AE$62&lt;$Y$74),($AE$62&gt;$Y$73))</formula>
    </cfRule>
    <cfRule type="expression" dxfId="757" priority="836">
      <formula>AND(($AE$62&lt;$Y$75),($AE$62&gt;$Y$74))</formula>
    </cfRule>
    <cfRule type="expression" dxfId="756" priority="837">
      <formula>AND(($AE$62&lt;$Y$76),($AE$62&gt;$Y$75))</formula>
    </cfRule>
    <cfRule type="expression" dxfId="755" priority="838">
      <formula>AND(($AE$62&lt;$Y$77),($AE$62&gt;$Y$76))</formula>
    </cfRule>
    <cfRule type="expression" dxfId="754" priority="839">
      <formula>AND(($AE$62&lt;$Y$78),($AE$62&gt;$Y$77))</formula>
    </cfRule>
    <cfRule type="expression" dxfId="753" priority="840">
      <formula>AND(($AE$62&lt;$Y$79),($AE$62&gt;$Y$78))</formula>
    </cfRule>
    <cfRule type="expression" dxfId="752" priority="841">
      <formula>AND(($AE$62&lt;$Y$80),($AE$62&gt;$Y$79))</formula>
    </cfRule>
  </conditionalFormatting>
  <conditionalFormatting sqref="B19:D23">
    <cfRule type="expression" dxfId="751" priority="31">
      <formula>AND($AB$63=2)</formula>
    </cfRule>
    <cfRule type="expression" dxfId="750" priority="770">
      <formula>AND(($AE$63&lt;$Y$46),($AE$63&gt;$Y$45))</formula>
    </cfRule>
    <cfRule type="expression" dxfId="749" priority="771">
      <formula>AND(($AE$63&lt;$Y$47),($AE$63&gt;$Y$46))</formula>
    </cfRule>
    <cfRule type="expression" dxfId="748" priority="772">
      <formula>AND(($AE$63&lt;$Y$48),($AE$63&gt;$Y$47))</formula>
    </cfRule>
    <cfRule type="expression" dxfId="747" priority="773">
      <formula>AND(($AE$63&lt;$Y$49),($AE$63&gt;$Y$48))</formula>
    </cfRule>
    <cfRule type="expression" dxfId="746" priority="774">
      <formula>AND(($AE$63&lt;$Y$50),($AE$63&gt;$Y$49))</formula>
    </cfRule>
    <cfRule type="expression" dxfId="745" priority="775">
      <formula>AND(($AE$63&lt;$Y$51),($AE$63&gt;$Y$50))</formula>
    </cfRule>
    <cfRule type="expression" dxfId="744" priority="776">
      <formula>AND(($AE$63&lt;$Y$52),($AE$63&gt;$Y$51))</formula>
    </cfRule>
    <cfRule type="expression" dxfId="743" priority="777">
      <formula>AND(($AE$63&lt;$Y$52),($AE$63&gt;$Y$51))</formula>
    </cfRule>
    <cfRule type="expression" dxfId="742" priority="778">
      <formula>AND(($AE$63&lt;$Y$53),($AE$63&gt;$Y$52))</formula>
    </cfRule>
    <cfRule type="expression" dxfId="741" priority="779">
      <formula>AND(($AE$63&lt;$Y$54),($AE$63&gt;$Y$53))</formula>
    </cfRule>
    <cfRule type="expression" dxfId="740" priority="780">
      <formula>AND(($AE$63&lt;$Y$55),($AE$63&gt;$Y$54))</formula>
    </cfRule>
    <cfRule type="expression" dxfId="739" priority="781">
      <formula>AND(($AE$63&lt;$Y$56),($AE$63&gt;$Y$55))</formula>
    </cfRule>
    <cfRule type="expression" dxfId="738" priority="782">
      <formula>AND(($AE$63&lt;$Y$57),($AE$63&gt;$Y$56))</formula>
    </cfRule>
    <cfRule type="expression" dxfId="737" priority="783">
      <formula>AND(($AE$63&lt;$Y$58),($AE$63&gt;$Y$57))</formula>
    </cfRule>
    <cfRule type="expression" dxfId="736" priority="784">
      <formula>AND(($AE$63&lt;$Y$59),($AE$63&gt;$Y$58))</formula>
    </cfRule>
    <cfRule type="expression" dxfId="735" priority="785">
      <formula>AND(($AE$63&lt;$Y$60),($AE$63&gt;$Y$59))</formula>
    </cfRule>
    <cfRule type="expression" dxfId="734" priority="786">
      <formula>AND(($AE$63&lt;$Y$61),($AE$63&gt;$Y$60))</formula>
    </cfRule>
    <cfRule type="expression" dxfId="733" priority="787">
      <formula>AND(($AE$63&lt;$Y$62),($AE$63&gt;$Y$61))</formula>
    </cfRule>
    <cfRule type="expression" dxfId="732" priority="788">
      <formula>AND(($AE$63&lt;$Y$63),($AE$63&gt;$Y$62))</formula>
    </cfRule>
    <cfRule type="expression" dxfId="731" priority="789">
      <formula>AND(($AE$63&lt;$Y$64),($AE$63&gt;$Y$63))</formula>
    </cfRule>
    <cfRule type="expression" dxfId="730" priority="790">
      <formula>AND(($AE$63&lt;$Y$65),($AE$63&gt;$Y$64))</formula>
    </cfRule>
    <cfRule type="expression" dxfId="729" priority="791">
      <formula>AND(($AE$63&lt;$Y$66),($AE$63&gt;$Y$65))</formula>
    </cfRule>
    <cfRule type="expression" dxfId="728" priority="792">
      <formula>AND(($AE$63&lt;$Y$67),($AE$63&gt;$Y$66))</formula>
    </cfRule>
    <cfRule type="expression" dxfId="727" priority="793">
      <formula>AND(($AE$63&lt;$Y$68),($AE$63&gt;$Y$67))</formula>
    </cfRule>
    <cfRule type="expression" dxfId="726" priority="794">
      <formula>AND(($AE$63&lt;$Y$69),($AE$63&gt;$Y$68))</formula>
    </cfRule>
    <cfRule type="expression" dxfId="725" priority="795">
      <formula>AND(($AE$63&lt;$Y$70),($AE$63&gt;$Y$69))</formula>
    </cfRule>
    <cfRule type="expression" dxfId="724" priority="796">
      <formula>AND(($AE$63&lt;$Y$71),($AE$63&gt;$Y$70))</formula>
    </cfRule>
    <cfRule type="expression" dxfId="723" priority="797">
      <formula>AND(($AE$63&lt;$Y$72),($AE$63&gt;$Y$71))</formula>
    </cfRule>
    <cfRule type="expression" dxfId="722" priority="798">
      <formula>AND(($AE$63&lt;$Y$73),($AE$63&gt;$Y$72))</formula>
    </cfRule>
    <cfRule type="expression" dxfId="721" priority="799">
      <formula>AND(($AE$63&lt;$Y$74),($AE$63&gt;$Y$73))</formula>
    </cfRule>
    <cfRule type="expression" dxfId="720" priority="800">
      <formula>AND(($AE$63&lt;$Y$75),($AE$63&gt;$Y$74))</formula>
    </cfRule>
    <cfRule type="expression" dxfId="719" priority="801">
      <formula>AND(($AE$63&lt;$Y$76),($AE$63&gt;$Y$75))</formula>
    </cfRule>
    <cfRule type="expression" dxfId="718" priority="802">
      <formula>AND(($AE$63&lt;$Y$77),($AE$63&gt;$Y$76))</formula>
    </cfRule>
    <cfRule type="expression" dxfId="717" priority="803">
      <formula>AND(($AE$63&lt;$Y$78),($AE$63&gt;$Y$77))</formula>
    </cfRule>
    <cfRule type="expression" dxfId="716" priority="804">
      <formula>AND(($AE$63&lt;$Y$79),($AE$63&gt;$Y$78))</formula>
    </cfRule>
    <cfRule type="expression" dxfId="715" priority="805">
      <formula>AND(($AE$63&lt;$Y$80),($AE$63&gt;$Y$79))</formula>
    </cfRule>
  </conditionalFormatting>
  <conditionalFormatting sqref="E19:G23">
    <cfRule type="expression" dxfId="714" priority="32">
      <formula>AND($AB$64=2)</formula>
    </cfRule>
    <cfRule type="expression" dxfId="713" priority="734">
      <formula>AND(($AE$64&lt;$Y$46),($AE$64&gt;$Y$45))</formula>
    </cfRule>
    <cfRule type="expression" dxfId="712" priority="735">
      <formula>AND(($AE$64&lt;$Y$47),($AE$64&gt;$Y$46))</formula>
    </cfRule>
    <cfRule type="expression" dxfId="711" priority="736">
      <formula>AND(($AE$64&lt;$Y$48),($AE$64&gt;$Y$47))</formula>
    </cfRule>
    <cfRule type="expression" dxfId="710" priority="737">
      <formula>AND(($AE$64&lt;$Y$49),($AE$64&gt;$Y$48))</formula>
    </cfRule>
    <cfRule type="expression" dxfId="709" priority="738">
      <formula>AND(($AE$64&lt;$Y$50),($AE$64&gt;$Y$49))</formula>
    </cfRule>
    <cfRule type="expression" dxfId="708" priority="739">
      <formula>AND(($AE$64&lt;$Y$51),($AE$64&gt;$Y$50))</formula>
    </cfRule>
    <cfRule type="expression" dxfId="707" priority="740">
      <formula>AND(($AE$64&lt;$Y$52),($AE$64&gt;$Y$51))</formula>
    </cfRule>
    <cfRule type="expression" dxfId="706" priority="741">
      <formula>AND(($AE$64&lt;$Y$52),($AE$64&gt;$Y$51))</formula>
    </cfRule>
    <cfRule type="expression" dxfId="705" priority="742">
      <formula>AND(($AE$64&lt;$Y$53),($AE$64&gt;$Y$52))</formula>
    </cfRule>
    <cfRule type="expression" dxfId="704" priority="743">
      <formula>AND(($AE$64&lt;$Y$54),($AE$64&gt;$Y$53))</formula>
    </cfRule>
    <cfRule type="expression" dxfId="703" priority="744">
      <formula>AND(($AE$64&lt;$Y$55),($AE$64&gt;$Y$54))</formula>
    </cfRule>
    <cfRule type="expression" dxfId="702" priority="745">
      <formula>AND(($AE$64&lt;$Y$56),($AE$64&gt;$Y$55))</formula>
    </cfRule>
    <cfRule type="expression" dxfId="701" priority="746">
      <formula>AND(($AE$64&lt;$Y$57),($AE$64&gt;$Y$56))</formula>
    </cfRule>
    <cfRule type="expression" dxfId="700" priority="747">
      <formula>AND(($AE$64&lt;$Y$58),($AE$64&gt;$Y$57))</formula>
    </cfRule>
    <cfRule type="expression" dxfId="699" priority="748">
      <formula>AND(($AE$64&lt;$Y$59),($AE$64&gt;$Y$58))</formula>
    </cfRule>
    <cfRule type="expression" dxfId="698" priority="749">
      <formula>AND(($AE$64&lt;$Y$60),($AE$64&gt;$Y$59))</formula>
    </cfRule>
    <cfRule type="expression" dxfId="697" priority="750">
      <formula>AND(($AE$64&lt;$Y$61),($AE$64&gt;$Y$60))</formula>
    </cfRule>
    <cfRule type="expression" dxfId="696" priority="751">
      <formula>AND(($AE$64&lt;$Y$62),($AE$64&gt;$Y$61))</formula>
    </cfRule>
    <cfRule type="expression" dxfId="695" priority="752">
      <formula>AND(($AE$64&lt;$Y$63),($AE$64&gt;$Y$62))</formula>
    </cfRule>
    <cfRule type="expression" dxfId="694" priority="753">
      <formula>AND(($AE$64&lt;$Y$64),($AE$64&gt;$Y$63))</formula>
    </cfRule>
    <cfRule type="expression" dxfId="693" priority="754">
      <formula>AND(($AE$64&lt;$Y$65),($AE$64&gt;$Y$64))</formula>
    </cfRule>
    <cfRule type="expression" dxfId="692" priority="755">
      <formula>AND(($AE$64&lt;$Y$66),($AE$64&gt;$Y$65))</formula>
    </cfRule>
    <cfRule type="expression" dxfId="691" priority="756">
      <formula>AND(($AE$64&lt;$Y$67),($AE$64&gt;$Y$66))</formula>
    </cfRule>
    <cfRule type="expression" dxfId="690" priority="757">
      <formula>AND(($AE$64&lt;$Y$68),($AE$64&gt;$Y$67))</formula>
    </cfRule>
    <cfRule type="expression" dxfId="689" priority="758">
      <formula>AND(($AE$64&lt;$Y$69),($AE$64&gt;$Y$68))</formula>
    </cfRule>
    <cfRule type="expression" dxfId="688" priority="759">
      <formula>AND(($AE$64&lt;$Y$70),($AE$64&gt;$Y$69))</formula>
    </cfRule>
    <cfRule type="expression" dxfId="687" priority="760">
      <formula>AND(($AE$64&lt;$Y$71),($AE$64&gt;$Y$70))</formula>
    </cfRule>
    <cfRule type="expression" dxfId="686" priority="761">
      <formula>AND(($AE$64&lt;$Y$72),($AE$64&gt;$Y$71))</formula>
    </cfRule>
    <cfRule type="expression" dxfId="685" priority="762">
      <formula>AND(($AE$64&lt;$Y$73),($AE$64&gt;$Y$72))</formula>
    </cfRule>
    <cfRule type="expression" dxfId="684" priority="763">
      <formula>AND(($AE$64&lt;$Y$74),($AE$64&gt;$Y$73))</formula>
    </cfRule>
    <cfRule type="expression" dxfId="683" priority="764">
      <formula>AND(($AE$64&lt;$Y$75),($AE$64&gt;$Y$74))</formula>
    </cfRule>
    <cfRule type="expression" dxfId="682" priority="765">
      <formula>AND(($AE$64&lt;$Y$76),($AE$64&gt;$Y$75))</formula>
    </cfRule>
    <cfRule type="expression" dxfId="681" priority="766">
      <formula>AND(($AE$64&lt;$Y$77),($AE$64&gt;$Y$76))</formula>
    </cfRule>
    <cfRule type="expression" dxfId="680" priority="767">
      <formula>AND(($AE$64&lt;$Y$78),($AE$64&gt;$Y$77))</formula>
    </cfRule>
    <cfRule type="expression" dxfId="679" priority="768">
      <formula>AND(($AE$64&lt;$Y$79),($AE$64&gt;$Y$78))</formula>
    </cfRule>
    <cfRule type="expression" dxfId="678" priority="769">
      <formula>AND(($AE$64&lt;$Y$80),($AE$64&gt;$Y$79))</formula>
    </cfRule>
  </conditionalFormatting>
  <conditionalFormatting sqref="H19:J23">
    <cfRule type="expression" dxfId="677" priority="33">
      <formula>AND($AB$65=2)</formula>
    </cfRule>
    <cfRule type="expression" dxfId="676" priority="698">
      <formula>AND(($AE$65&lt;$Y$46),($AE$65&gt;$Y$45))</formula>
    </cfRule>
    <cfRule type="expression" dxfId="675" priority="699">
      <formula>AND(($AE$65&lt;$Y$47),($AE$65&gt;$Y$46))</formula>
    </cfRule>
    <cfRule type="expression" dxfId="674" priority="700">
      <formula>AND(($AE$65&lt;$Y$48),($AE$65&gt;$Y$47))</formula>
    </cfRule>
    <cfRule type="expression" dxfId="673" priority="701">
      <formula>AND(($AE$65&lt;$Y$49),($AE$65&gt;$Y$48))</formula>
    </cfRule>
    <cfRule type="expression" dxfId="672" priority="702">
      <formula>AND(($AE$65&lt;$Y$50),($AE$65&gt;$Y$49))</formula>
    </cfRule>
    <cfRule type="expression" dxfId="671" priority="703">
      <formula>AND(($AE$65&lt;$Y$51),($AE$65&gt;$Y$50))</formula>
    </cfRule>
    <cfRule type="expression" dxfId="670" priority="704">
      <formula>AND(($AE$65&lt;$Y$52),($AE$65&gt;$Y$51))</formula>
    </cfRule>
    <cfRule type="expression" dxfId="669" priority="705">
      <formula>AND(($AE$65&lt;$Y$52),($AE$65&gt;$Y$51))</formula>
    </cfRule>
    <cfRule type="expression" dxfId="668" priority="706">
      <formula>AND(($AE$65&lt;$Y$53),($AE$65&gt;$Y$52))</formula>
    </cfRule>
    <cfRule type="expression" dxfId="667" priority="707">
      <formula>AND(($AE$65&lt;$Y$54),($AE$65&gt;$Y$53))</formula>
    </cfRule>
    <cfRule type="expression" dxfId="666" priority="708">
      <formula>AND(($AE$65&lt;$Y$55),($AE$65&gt;$Y$54))</formula>
    </cfRule>
    <cfRule type="expression" dxfId="665" priority="709">
      <formula>AND(($AE$65&lt;$Y$56),($AE$65&gt;$Y$55))</formula>
    </cfRule>
    <cfRule type="expression" dxfId="664" priority="710">
      <formula>AND(($AE$65&lt;$Y$57),($AE$65&gt;$Y$56))</formula>
    </cfRule>
    <cfRule type="expression" dxfId="663" priority="711">
      <formula>AND(($AE$65&lt;$Y$58),($AE$65&gt;$Y$57))</formula>
    </cfRule>
    <cfRule type="expression" dxfId="662" priority="712">
      <formula>AND(($AE$65&lt;$Y$59),($AE$65&gt;$Y$58))</formula>
    </cfRule>
    <cfRule type="expression" dxfId="661" priority="713">
      <formula>AND(($AE$65&lt;$Y$60),($AE$65&gt;$Y$59))</formula>
    </cfRule>
    <cfRule type="expression" dxfId="660" priority="714">
      <formula>AND(($AE$65&lt;$Y$61),($AE$65&gt;$Y$60))</formula>
    </cfRule>
    <cfRule type="expression" dxfId="659" priority="715">
      <formula>AND(($AE$65&lt;$Y$62),($AE$65&gt;$Y$61))</formula>
    </cfRule>
    <cfRule type="expression" dxfId="658" priority="716">
      <formula>AND(($AE$65&lt;$Y$63),($AE$65&gt;$Y$62))</formula>
    </cfRule>
    <cfRule type="expression" dxfId="657" priority="717">
      <formula>AND(($AE$65&lt;$Y$64),($AE$65&gt;$Y$63))</formula>
    </cfRule>
    <cfRule type="expression" dxfId="656" priority="718">
      <formula>AND(($AE$65&lt;$Y$65),($AE$65&gt;$Y$64))</formula>
    </cfRule>
    <cfRule type="expression" dxfId="655" priority="719">
      <formula>AND(($AE$65&lt;$Y$66),($AE$65&gt;$Y$65))</formula>
    </cfRule>
    <cfRule type="expression" dxfId="654" priority="720">
      <formula>AND(($AE$65&lt;$Y$67),($AE$65&gt;$Y$66))</formula>
    </cfRule>
    <cfRule type="expression" dxfId="653" priority="721">
      <formula>AND(($AE$65&lt;$Y$68),($AE$65&gt;$Y$67))</formula>
    </cfRule>
    <cfRule type="expression" dxfId="652" priority="722">
      <formula>AND(($AE$65&lt;$Y$69),($AE$65&gt;$Y$68))</formula>
    </cfRule>
    <cfRule type="expression" dxfId="651" priority="723">
      <formula>AND(($AE$65&lt;$Y$70),($AE$65&gt;$Y$69))</formula>
    </cfRule>
    <cfRule type="expression" dxfId="650" priority="724">
      <formula>AND(($AE$65&lt;$Y$71),($AE$65&gt;$Y$70))</formula>
    </cfRule>
    <cfRule type="expression" dxfId="649" priority="725">
      <formula>AND(($AE$65&lt;$Y$72),($AE$65&gt;$Y$71))</formula>
    </cfRule>
    <cfRule type="expression" dxfId="648" priority="726">
      <formula>AND(($AE$65&lt;$Y$73),($AE$65&gt;$Y$72))</formula>
    </cfRule>
    <cfRule type="expression" dxfId="647" priority="727">
      <formula>AND(($AE$65&lt;$Y$74),($AE$65&gt;$Y$73))</formula>
    </cfRule>
    <cfRule type="expression" dxfId="646" priority="728">
      <formula>AND(($AE$65&lt;$Y$75),($AE$65&gt;$Y$74))</formula>
    </cfRule>
    <cfRule type="expression" dxfId="645" priority="729">
      <formula>AND(($AE$65&lt;$Y$76),($AE$65&gt;$Y$75))</formula>
    </cfRule>
    <cfRule type="expression" dxfId="644" priority="730">
      <formula>AND(($AE$65&lt;$Y$77),($AE$65&gt;$Y$76))</formula>
    </cfRule>
    <cfRule type="expression" dxfId="643" priority="731">
      <formula>AND(($AE$65&lt;$Y$78),($AE$65&gt;$Y$77))</formula>
    </cfRule>
    <cfRule type="expression" dxfId="642" priority="732">
      <formula>AND(($AE$65&lt;$Y$79),($AE$65&gt;$Y$78))</formula>
    </cfRule>
    <cfRule type="expression" dxfId="641" priority="733">
      <formula>AND(($AE$65&lt;$Y$80),($AE$65&gt;$Y$79))</formula>
    </cfRule>
  </conditionalFormatting>
  <conditionalFormatting sqref="K19:M23">
    <cfRule type="expression" dxfId="640" priority="48">
      <formula>AND($AB$66=2)</formula>
    </cfRule>
    <cfRule type="expression" dxfId="639" priority="662">
      <formula>AND(($AE$66&lt;$Y$46),($AE$66&gt;$Y$45))</formula>
    </cfRule>
    <cfRule type="expression" dxfId="638" priority="663">
      <formula>AND(($AE$66&lt;$Y$47),($AE$66&gt;$Y$46))</formula>
    </cfRule>
    <cfRule type="expression" dxfId="637" priority="664">
      <formula>AND(($AE$66&lt;$Y$48),($AE$66&gt;$Y$47))</formula>
    </cfRule>
    <cfRule type="expression" dxfId="636" priority="665">
      <formula>AND(($AE$66&lt;$Y$49),($AE$66&gt;$Y$48))</formula>
    </cfRule>
    <cfRule type="expression" dxfId="635" priority="666">
      <formula>AND(($AE$66&lt;$Y$50),($AE$66&gt;$Y$49))</formula>
    </cfRule>
    <cfRule type="expression" dxfId="634" priority="667">
      <formula>AND(($AE$66&lt;$Y$51),($AE$66&gt;$Y$50))</formula>
    </cfRule>
    <cfRule type="expression" dxfId="633" priority="668">
      <formula>AND(($AE$66&lt;$Y$52),($AE$66&gt;$Y$51))</formula>
    </cfRule>
    <cfRule type="expression" dxfId="632" priority="669">
      <formula>AND(($AE$66&lt;$Y$52),($AE$66&gt;$Y$51))</formula>
    </cfRule>
    <cfRule type="expression" dxfId="631" priority="670">
      <formula>AND(($AE$66&lt;$Y$53),($AE$66&gt;$Y$52))</formula>
    </cfRule>
    <cfRule type="expression" dxfId="630" priority="671">
      <formula>AND(($AE$66&lt;$Y$54),($AE$66&gt;$Y$53))</formula>
    </cfRule>
    <cfRule type="expression" dxfId="629" priority="672">
      <formula>AND(($AE$66&lt;$Y$55),($AE$66&gt;$Y$54))</formula>
    </cfRule>
    <cfRule type="expression" dxfId="628" priority="673">
      <formula>AND(($AE$66&lt;$Y$56),($AE$66&gt;$Y$55))</formula>
    </cfRule>
    <cfRule type="expression" dxfId="627" priority="674">
      <formula>AND(($AE$66&lt;$Y$57),($AE$66&gt;$Y$56))</formula>
    </cfRule>
    <cfRule type="expression" dxfId="626" priority="675">
      <formula>AND(($AE$66&lt;$Y$58),($AE$66&gt;$Y$57))</formula>
    </cfRule>
    <cfRule type="expression" dxfId="625" priority="676">
      <formula>AND(($AE$66&lt;$Y$59),($AE$66&gt;$Y$58))</formula>
    </cfRule>
    <cfRule type="expression" dxfId="624" priority="677">
      <formula>AND(($AE$66&lt;$Y$60),($AE$66&gt;$Y$59))</formula>
    </cfRule>
    <cfRule type="expression" dxfId="623" priority="678">
      <formula>AND(($AE$66&lt;$Y$61),($AE$66&gt;$Y$60))</formula>
    </cfRule>
    <cfRule type="expression" dxfId="622" priority="679">
      <formula>AND(($AE$66&lt;$Y$62),($AE$66&gt;$Y$61))</formula>
    </cfRule>
    <cfRule type="expression" dxfId="621" priority="680">
      <formula>AND(($AE$66&lt;$Y$63),($AE$66&gt;$Y$62))</formula>
    </cfRule>
    <cfRule type="expression" dxfId="620" priority="681">
      <formula>AND(($AE$66&lt;$Y$64),($AE$66&gt;$Y$63))</formula>
    </cfRule>
    <cfRule type="expression" dxfId="619" priority="682">
      <formula>AND(($AE$66&lt;$Y$65),($AE$66&gt;$Y$64))</formula>
    </cfRule>
    <cfRule type="expression" dxfId="618" priority="683">
      <formula>AND(($AE$66&lt;$Y$66),($AE$66&gt;$Y$65))</formula>
    </cfRule>
    <cfRule type="expression" dxfId="617" priority="684">
      <formula>AND(($AE$66&lt;$Y$67),($AE$66&gt;$Y$66))</formula>
    </cfRule>
    <cfRule type="expression" dxfId="616" priority="685">
      <formula>AND(($AE$66&lt;$Y$68),($AE$66&gt;$Y$67))</formula>
    </cfRule>
    <cfRule type="expression" dxfId="615" priority="686">
      <formula>AND(($AE$66&lt;$Y$69),($AE$66&gt;$Y$68))</formula>
    </cfRule>
    <cfRule type="expression" dxfId="614" priority="687">
      <formula>AND(($AE$66&lt;$Y$70),($AE$66&gt;$Y$69))</formula>
    </cfRule>
    <cfRule type="expression" dxfId="613" priority="688">
      <formula>AND(($AE$66&lt;$Y$71),($AE$66&gt;$Y$70))</formula>
    </cfRule>
    <cfRule type="expression" dxfId="612" priority="689">
      <formula>AND(($AE$66&lt;$Y$72),($AE$66&gt;$Y$71))</formula>
    </cfRule>
    <cfRule type="expression" dxfId="611" priority="690">
      <formula>AND(($AE$66&lt;$Y$73),($AE$66&gt;$Y$72))</formula>
    </cfRule>
    <cfRule type="expression" dxfId="610" priority="691">
      <formula>AND(($AE$66&lt;$Y$74),($AE$66&gt;$Y$73))</formula>
    </cfRule>
    <cfRule type="expression" dxfId="609" priority="692">
      <formula>AND(($AE$66&lt;$Y$75),($AE$66&gt;$Y$74))</formula>
    </cfRule>
    <cfRule type="expression" dxfId="608" priority="693">
      <formula>AND(($AE$66&lt;$Y$76),($AE$66&gt;$Y$75))</formula>
    </cfRule>
    <cfRule type="expression" dxfId="607" priority="694">
      <formula>AND(($AE$66&lt;$Y$77),($AE$66&gt;$Y$76))</formula>
    </cfRule>
    <cfRule type="expression" dxfId="606" priority="695">
      <formula>AND(($AE$66&lt;$Y$78),($AE$66&gt;$Y$77))</formula>
    </cfRule>
    <cfRule type="expression" dxfId="605" priority="696">
      <formula>AND(($AE$66&lt;$Y$79),($AE$66&gt;$Y$78))</formula>
    </cfRule>
    <cfRule type="expression" dxfId="604" priority="697">
      <formula>AND(($AE$66&lt;$Y$80),($AE$66&gt;$Y$79))</formula>
    </cfRule>
  </conditionalFormatting>
  <conditionalFormatting sqref="N19:P23">
    <cfRule type="expression" dxfId="603" priority="47">
      <formula>AND($AB$67=2)</formula>
    </cfRule>
    <cfRule type="expression" dxfId="602" priority="626">
      <formula>AND(($AE$67&lt;$Y$46),($AE$67&gt;$Y$45))</formula>
    </cfRule>
    <cfRule type="expression" dxfId="601" priority="627">
      <formula>AND(($AE$67&lt;$Y$47),($AE$67&gt;$Y$46))</formula>
    </cfRule>
    <cfRule type="expression" dxfId="600" priority="628">
      <formula>AND(($AE$67&lt;$Y$48),($AE$67&gt;$Y$47))</formula>
    </cfRule>
    <cfRule type="expression" dxfId="599" priority="629">
      <formula>AND(($AE$67&lt;$Y$49),($AE$67&gt;$Y$48))</formula>
    </cfRule>
    <cfRule type="expression" dxfId="598" priority="630">
      <formula>AND(($AE$67&lt;$Y$50),($AE$67&gt;$Y$49))</formula>
    </cfRule>
    <cfRule type="expression" dxfId="597" priority="631">
      <formula>AND(($AE$67&lt;$Y$51),($AE$67&gt;$Y$50))</formula>
    </cfRule>
    <cfRule type="expression" dxfId="596" priority="632">
      <formula>AND(($AE$67&lt;$Y$52),($AE$67&gt;$Y$51))</formula>
    </cfRule>
    <cfRule type="expression" dxfId="595" priority="633">
      <formula>AND(($AE$67&lt;$Y$52),($AE$67&gt;$Y$51))</formula>
    </cfRule>
    <cfRule type="expression" dxfId="594" priority="634">
      <formula>AND(($AE$67&lt;$Y$53),($AE$67&gt;$Y$52))</formula>
    </cfRule>
    <cfRule type="expression" dxfId="593" priority="635">
      <formula>AND(($AE$67&lt;$Y$54),($AE$67&gt;$Y$53))</formula>
    </cfRule>
    <cfRule type="expression" dxfId="592" priority="636">
      <formula>AND(($AE$67&lt;$Y$55),($AE$67&gt;$Y$54))</formula>
    </cfRule>
    <cfRule type="expression" dxfId="591" priority="637">
      <formula>AND(($AE$67&lt;$Y$56),($AE$67&gt;$Y$55))</formula>
    </cfRule>
    <cfRule type="expression" dxfId="590" priority="638">
      <formula>AND(($AE$67&lt;$Y$57),($AE$67&gt;$Y$56))</formula>
    </cfRule>
    <cfRule type="expression" dxfId="589" priority="639">
      <formula>AND(($AE$67&lt;$Y$58),($AE$67&gt;$Y$57))</formula>
    </cfRule>
    <cfRule type="expression" dxfId="588" priority="640">
      <formula>AND(($AE$67&lt;$Y$59),($AE$67&gt;$Y$58))</formula>
    </cfRule>
    <cfRule type="expression" dxfId="587" priority="641">
      <formula>AND(($AE$67&lt;$Y$60),($AE$67&gt;$Y$59))</formula>
    </cfRule>
    <cfRule type="expression" dxfId="586" priority="642">
      <formula>AND(($AE$67&lt;$Y$61),($AE$67&gt;$Y$60))</formula>
    </cfRule>
    <cfRule type="expression" dxfId="585" priority="643">
      <formula>AND(($AE$67&lt;$Y$62),($AE$67&gt;$Y$61))</formula>
    </cfRule>
    <cfRule type="expression" dxfId="584" priority="644">
      <formula>AND(($AE$67&lt;$Y$63),($AE$67&gt;$Y$62))</formula>
    </cfRule>
    <cfRule type="expression" dxfId="583" priority="645">
      <formula>AND(($AE$67&lt;$Y$64),($AE$67&gt;$Y$63))</formula>
    </cfRule>
    <cfRule type="expression" dxfId="582" priority="646">
      <formula>AND(($AE$67&lt;$Y$65),($AE$67&gt;$Y$64))</formula>
    </cfRule>
    <cfRule type="expression" dxfId="581" priority="647">
      <formula>AND(($AE$67&lt;$Y$66),($AE$67&gt;$Y$65))</formula>
    </cfRule>
    <cfRule type="expression" dxfId="580" priority="648">
      <formula>AND(($AE$67&lt;$Y$67),($AE$67&gt;$Y$66))</formula>
    </cfRule>
    <cfRule type="expression" dxfId="579" priority="649">
      <formula>AND(($AE$67&lt;$Y$68),($AE$67&gt;$Y$67))</formula>
    </cfRule>
    <cfRule type="expression" dxfId="578" priority="650">
      <formula>AND(($AE$67&lt;$Y$69),($AE$67&gt;$Y$68))</formula>
    </cfRule>
    <cfRule type="expression" dxfId="577" priority="651">
      <formula>AND(($AE$67&lt;$Y$70),($AE$67&gt;$Y$69))</formula>
    </cfRule>
    <cfRule type="expression" dxfId="576" priority="652">
      <formula>AND(($AE$67&lt;$Y$71),($AE$67&gt;$Y$70))</formula>
    </cfRule>
    <cfRule type="expression" dxfId="575" priority="653">
      <formula>AND(($AE$67&lt;$Y$72),($AE$67&gt;$Y$71))</formula>
    </cfRule>
    <cfRule type="expression" dxfId="574" priority="654">
      <formula>AND(($AE$67&lt;$Y$73),($AE$67&gt;$Y$72))</formula>
    </cfRule>
    <cfRule type="expression" dxfId="573" priority="655">
      <formula>AND(($AE$67&lt;$Y$74),($AE$67&gt;$Y$73))</formula>
    </cfRule>
    <cfRule type="expression" dxfId="572" priority="656">
      <formula>AND(($AE$67&lt;$Y$75),($AE$67&gt;$Y$74))</formula>
    </cfRule>
    <cfRule type="expression" dxfId="571" priority="657">
      <formula>AND(($AE$67&lt;$Y$76),($AE$67&gt;$Y$75))</formula>
    </cfRule>
    <cfRule type="expression" dxfId="570" priority="658">
      <formula>AND(($AE$67&lt;$Y$77),($AE$67&gt;$Y$76))</formula>
    </cfRule>
    <cfRule type="expression" dxfId="569" priority="659">
      <formula>AND(($AE$67&lt;$Y$78),($AE$67&gt;$Y$77))</formula>
    </cfRule>
    <cfRule type="expression" dxfId="568" priority="660">
      <formula>AND(($AE$67&lt;$Y$79),($AE$67&gt;$Y$78))</formula>
    </cfRule>
    <cfRule type="expression" dxfId="567" priority="661">
      <formula>AND(($AE$67&lt;$Y$80),($AE$67&gt;$Y$79))</formula>
    </cfRule>
  </conditionalFormatting>
  <conditionalFormatting sqref="Q19:S23">
    <cfRule type="expression" dxfId="566" priority="46">
      <formula>AND($AB$68=2)</formula>
    </cfRule>
    <cfRule type="expression" dxfId="565" priority="590">
      <formula>AND(($AE$68&lt;$Y$46),($AE$68&gt;$Y$45))</formula>
    </cfRule>
    <cfRule type="expression" dxfId="564" priority="591">
      <formula>AND(($AE$68&lt;$Y$47),($AE$68&gt;$Y$46))</formula>
    </cfRule>
    <cfRule type="expression" dxfId="563" priority="592">
      <formula>AND(($AE$68&lt;$Y$48),($AE$68&gt;$Y$47))</formula>
    </cfRule>
    <cfRule type="expression" dxfId="562" priority="593">
      <formula>AND(($AE$68&lt;$Y$49),($AE$68&gt;$Y$48))</formula>
    </cfRule>
    <cfRule type="expression" dxfId="561" priority="594">
      <formula>AND(($AE$68&lt;$Y$50),($AE$68&gt;$Y$49))</formula>
    </cfRule>
    <cfRule type="expression" dxfId="560" priority="595">
      <formula>AND(($AE$68&lt;$Y$51),($AE$68&gt;$Y$50))</formula>
    </cfRule>
    <cfRule type="expression" dxfId="559" priority="596">
      <formula>AND(($AE$68&lt;$Y$52),($AE$68&gt;$Y$51))</formula>
    </cfRule>
    <cfRule type="expression" dxfId="558" priority="597">
      <formula>AND(($AE$68&lt;$Y$52),($AE$68&gt;$Y$51))</formula>
    </cfRule>
    <cfRule type="expression" dxfId="557" priority="598">
      <formula>AND(($AE$68&lt;$Y$53),($AE$68&gt;$Y$52))</formula>
    </cfRule>
    <cfRule type="expression" dxfId="556" priority="599">
      <formula>AND(($AE$68&lt;$Y$54),($AE$68&gt;$Y$53))</formula>
    </cfRule>
    <cfRule type="expression" dxfId="555" priority="600">
      <formula>AND(($AE$68&lt;$Y$55),($AE$68&gt;$Y$54))</formula>
    </cfRule>
    <cfRule type="expression" dxfId="554" priority="601">
      <formula>AND(($AE$68&lt;$Y$56),($AE$68&gt;$Y$55))</formula>
    </cfRule>
    <cfRule type="expression" dxfId="553" priority="602">
      <formula>AND(($AE$68&lt;$Y$57),($AE$68&gt;$Y$56))</formula>
    </cfRule>
    <cfRule type="expression" dxfId="552" priority="603">
      <formula>AND(($AE$68&lt;$Y$58),($AE$68&gt;$Y$57))</formula>
    </cfRule>
    <cfRule type="expression" dxfId="551" priority="604">
      <formula>AND(($AE$68&lt;$Y$59),($AE$68&gt;$Y$58))</formula>
    </cfRule>
    <cfRule type="expression" dxfId="550" priority="605">
      <formula>AND(($AE$68&lt;$Y$60),($AE$68&gt;$Y$59))</formula>
    </cfRule>
    <cfRule type="expression" dxfId="549" priority="606">
      <formula>AND(($AE$68&lt;$Y$61),($AE$68&gt;$Y$60))</formula>
    </cfRule>
    <cfRule type="expression" dxfId="548" priority="607">
      <formula>AND(($AE$68&lt;$Y$62),($AE$68&gt;$Y$61))</formula>
    </cfRule>
    <cfRule type="expression" dxfId="547" priority="608">
      <formula>AND(($AE$68&lt;$Y$63),($AE$68&gt;$Y$62))</formula>
    </cfRule>
    <cfRule type="expression" dxfId="546" priority="609">
      <formula>AND(($AE$68&lt;$Y$64),($AE$68&gt;$Y$63))</formula>
    </cfRule>
    <cfRule type="expression" dxfId="545" priority="610">
      <formula>AND(($AE$68&lt;$Y$65),($AE$68&gt;$Y$64))</formula>
    </cfRule>
    <cfRule type="expression" dxfId="544" priority="611">
      <formula>AND(($AE$68&lt;$Y$66),($AE$68&gt;$Y$65))</formula>
    </cfRule>
    <cfRule type="expression" dxfId="543" priority="612">
      <formula>AND(($AE$68&lt;$Y$67),($AE$68&gt;$Y$66))</formula>
    </cfRule>
    <cfRule type="expression" dxfId="542" priority="613">
      <formula>AND(($AE$68&lt;$Y$68),($AE$68&gt;$Y$67))</formula>
    </cfRule>
    <cfRule type="expression" dxfId="541" priority="614">
      <formula>AND(($AE$68&lt;$Y$69),($AE$68&gt;$Y$68))</formula>
    </cfRule>
    <cfRule type="expression" dxfId="540" priority="615">
      <formula>AND(($AE$68&lt;$Y$70),($AE$68&gt;$Y$69))</formula>
    </cfRule>
    <cfRule type="expression" dxfId="539" priority="616">
      <formula>AND(($AE$68&lt;$Y$71),($AE$68&gt;$Y$70))</formula>
    </cfRule>
    <cfRule type="expression" dxfId="538" priority="617">
      <formula>AND(($AE$68&lt;$Y$72),($AE$68&gt;$Y$71))</formula>
    </cfRule>
    <cfRule type="expression" dxfId="537" priority="618">
      <formula>AND(($AE$68&lt;$Y$73),($AE$68&gt;$Y$72))</formula>
    </cfRule>
    <cfRule type="expression" dxfId="536" priority="619">
      <formula>AND(($AE$68&lt;$Y$74),($AE$68&gt;$Y$73))</formula>
    </cfRule>
    <cfRule type="expression" dxfId="535" priority="620">
      <formula>AND(($AE$68&lt;$Y$75),($AE$68&gt;$Y$74))</formula>
    </cfRule>
    <cfRule type="expression" dxfId="534" priority="621">
      <formula>AND(($AE$68&lt;$Y$76),($AE$68&gt;$Y$75))</formula>
    </cfRule>
    <cfRule type="expression" dxfId="533" priority="622">
      <formula>AND(($AE$68&lt;$Y$77),($AE$68&gt;$Y$76))</formula>
    </cfRule>
    <cfRule type="expression" dxfId="532" priority="623">
      <formula>AND(($AE$68&lt;$Y$78),($AE$68&gt;$Y$77))</formula>
    </cfRule>
    <cfRule type="expression" dxfId="531" priority="624">
      <formula>AND(($AE$68&lt;$Y$79),($AE$68&gt;$Y$78))</formula>
    </cfRule>
    <cfRule type="expression" dxfId="530" priority="625">
      <formula>AND(($AE$68&lt;$Y$80),($AE$68&gt;$Y$79))</formula>
    </cfRule>
  </conditionalFormatting>
  <conditionalFormatting sqref="B24:D28">
    <cfRule type="expression" dxfId="529" priority="45">
      <formula>AND($AB$69=2)</formula>
    </cfRule>
    <cfRule type="expression" dxfId="528" priority="554">
      <formula>AND(($AE$69&lt;$Y$46),($AE$69&gt;$Y$45))</formula>
    </cfRule>
    <cfRule type="expression" dxfId="527" priority="555">
      <formula>AND(($AE$69&lt;$Y$47),($AE$69&gt;$Y$46))</formula>
    </cfRule>
    <cfRule type="expression" dxfId="526" priority="556">
      <formula>AND(($AE$69&lt;$Y$48),($AE$69&gt;$Y$47))</formula>
    </cfRule>
    <cfRule type="expression" dxfId="525" priority="557">
      <formula>AND(($AE$69&lt;$Y$49),($AE$69&gt;$Y$48))</formula>
    </cfRule>
    <cfRule type="expression" dxfId="524" priority="558">
      <formula>AND(($AE$69&lt;$Y$50),($AE$69&gt;$Y$49))</formula>
    </cfRule>
    <cfRule type="expression" dxfId="523" priority="559">
      <formula>AND(($AE$69&lt;$Y$51),($AE$69&gt;$Y$50))</formula>
    </cfRule>
    <cfRule type="expression" dxfId="522" priority="560">
      <formula>AND(($AE$69&lt;$Y$52),($AE$69&gt;$Y$51))</formula>
    </cfRule>
    <cfRule type="expression" dxfId="521" priority="561">
      <formula>AND(($AE$69&lt;$Y$52),($AE$69&gt;$Y$51))</formula>
    </cfRule>
    <cfRule type="expression" dxfId="520" priority="562">
      <formula>AND(($AE$69&lt;$Y$53),($AE$69&gt;$Y$52))</formula>
    </cfRule>
    <cfRule type="expression" dxfId="519" priority="563">
      <formula>AND(($AE$69&lt;$Y$54),($AE$69&gt;$Y$53))</formula>
    </cfRule>
    <cfRule type="expression" dxfId="518" priority="564">
      <formula>AND(($AE$69&lt;$Y$55),($AE$69&gt;$Y$54))</formula>
    </cfRule>
    <cfRule type="expression" dxfId="517" priority="565">
      <formula>AND(($AE$69&lt;$Y$56),($AE$69&gt;$Y$55))</formula>
    </cfRule>
    <cfRule type="expression" dxfId="516" priority="566">
      <formula>AND(($AE$69&lt;$Y$57),($AE$69&gt;$Y$56))</formula>
    </cfRule>
    <cfRule type="expression" dxfId="515" priority="567">
      <formula>AND(($AE$69&lt;$Y$58),($AE$69&gt;$Y$57))</formula>
    </cfRule>
    <cfRule type="expression" dxfId="514" priority="568">
      <formula>AND(($AE$69&lt;$Y$59),($AE$69&gt;$Y$58))</formula>
    </cfRule>
    <cfRule type="expression" dxfId="513" priority="569">
      <formula>AND(($AE$69&lt;$Y$60),($AE$69&gt;$Y$59))</formula>
    </cfRule>
    <cfRule type="expression" dxfId="512" priority="570">
      <formula>AND(($AE$69&lt;$Y$61),($AE$69&gt;$Y$60))</formula>
    </cfRule>
    <cfRule type="expression" dxfId="511" priority="571">
      <formula>AND(($AE$69&lt;$Y$62),($AE$69&gt;$Y$61))</formula>
    </cfRule>
    <cfRule type="expression" dxfId="510" priority="572">
      <formula>AND(($AE$69&lt;$Y$63),($AE$69&gt;$Y$62))</formula>
    </cfRule>
    <cfRule type="expression" dxfId="509" priority="573">
      <formula>AND(($AE$69&lt;$Y$64),($AE$69&gt;$Y$63))</formula>
    </cfRule>
    <cfRule type="expression" dxfId="508" priority="574">
      <formula>AND(($AE$69&lt;$Y$65),($AE$69&gt;$Y$64))</formula>
    </cfRule>
    <cfRule type="expression" dxfId="507" priority="575">
      <formula>AND(($AE$69&lt;$Y$66),($AE$69&gt;$Y$65))</formula>
    </cfRule>
    <cfRule type="expression" dxfId="506" priority="576">
      <formula>AND(($AE$69&lt;$Y$67),($AE$69&gt;$Y$66))</formula>
    </cfRule>
    <cfRule type="expression" dxfId="505" priority="577">
      <formula>AND(($AE$69&lt;$Y$68),($AE$69&gt;$Y$67))</formula>
    </cfRule>
    <cfRule type="expression" dxfId="504" priority="578">
      <formula>AND(($AE$69&lt;$Y$69),($AE$69&gt;$Y$68))</formula>
    </cfRule>
    <cfRule type="expression" dxfId="503" priority="579">
      <formula>AND(($AE$69&lt;$Y$70),($AE$69&gt;$Y$69))</formula>
    </cfRule>
    <cfRule type="expression" dxfId="502" priority="580">
      <formula>AND(($AE$69&lt;$Y$71),($AE$69&gt;$Y$70))</formula>
    </cfRule>
    <cfRule type="expression" dxfId="501" priority="581">
      <formula>AND(($AE$69&lt;$Y$72),($AE$69&gt;$Y$71))</formula>
    </cfRule>
    <cfRule type="expression" dxfId="500" priority="582">
      <formula>AND(($AE$69&lt;$Y$73),($AE$69&gt;$Y$72))</formula>
    </cfRule>
    <cfRule type="expression" dxfId="499" priority="583">
      <formula>AND(($AE$69&lt;$Y$74),($AE$69&gt;$Y$73))</formula>
    </cfRule>
    <cfRule type="expression" dxfId="498" priority="584">
      <formula>AND(($AE$69&lt;$Y$75),($AE$69&gt;$Y$74))</formula>
    </cfRule>
    <cfRule type="expression" dxfId="497" priority="585">
      <formula>AND(($AE$69&lt;$Y$76),($AE$69&gt;$Y$75))</formula>
    </cfRule>
    <cfRule type="expression" dxfId="496" priority="586">
      <formula>AND(($AE$69&lt;$Y$77),($AE$69&gt;$Y$76))</formula>
    </cfRule>
    <cfRule type="expression" dxfId="495" priority="587">
      <formula>AND(($AE$69&lt;$Y$78),($AE$69&gt;$Y$77))</formula>
    </cfRule>
    <cfRule type="expression" dxfId="494" priority="588">
      <formula>AND(($AE$69&lt;$Y$79),($AE$69&gt;$Y$78))</formula>
    </cfRule>
    <cfRule type="expression" dxfId="493" priority="589">
      <formula>AND(($AE$69&lt;$Y$80),($AE$69&gt;$Y$79))</formula>
    </cfRule>
  </conditionalFormatting>
  <conditionalFormatting sqref="E24:G28">
    <cfRule type="expression" dxfId="492" priority="44">
      <formula>AND($AB$70=2)</formula>
    </cfRule>
    <cfRule type="expression" dxfId="491" priority="518">
      <formula>AND(($AE$70&lt;$Y$46),($AE$70&gt;$Y$45))</formula>
    </cfRule>
    <cfRule type="expression" dxfId="490" priority="519">
      <formula>AND(($AE$70&lt;$Y$47),($AE$70&gt;$Y$46))</formula>
    </cfRule>
    <cfRule type="expression" dxfId="489" priority="520">
      <formula>AND(($AE$70&lt;$Y$48),($AE$70&gt;$Y$47))</formula>
    </cfRule>
    <cfRule type="expression" dxfId="488" priority="521">
      <formula>AND(($AE$70&lt;$Y$49),($AE$70&gt;$Y$48))</formula>
    </cfRule>
    <cfRule type="expression" dxfId="487" priority="522">
      <formula>AND(($AE$70&lt;$Y$50),($AE$70&gt;$Y$49))</formula>
    </cfRule>
    <cfRule type="expression" dxfId="486" priority="523">
      <formula>AND(($AE$70&lt;$Y$51),($AE$70&gt;$Y$50))</formula>
    </cfRule>
    <cfRule type="expression" dxfId="485" priority="524">
      <formula>AND(($AE$70&lt;$Y$52),($AE$70&gt;$Y$51))</formula>
    </cfRule>
    <cfRule type="expression" dxfId="484" priority="525">
      <formula>AND(($AE$70&lt;$Y$52),($AE$70&gt;$Y$51))</formula>
    </cfRule>
    <cfRule type="expression" dxfId="483" priority="526">
      <formula>AND(($AE$70&lt;$Y$53),($AE$70&gt;$Y$52))</formula>
    </cfRule>
    <cfRule type="expression" dxfId="482" priority="527">
      <formula>AND(($AE$70&lt;$Y$54),($AE$70&gt;$Y$53))</formula>
    </cfRule>
    <cfRule type="expression" dxfId="481" priority="528">
      <formula>AND(($AE$70&lt;$Y$55),($AE$70&gt;$Y$54))</formula>
    </cfRule>
    <cfRule type="expression" dxfId="480" priority="529">
      <formula>AND(($AE$70&lt;$Y$56),($AE$70&gt;$Y$55))</formula>
    </cfRule>
    <cfRule type="expression" dxfId="479" priority="530">
      <formula>AND(($AE$70&lt;$Y$57),($AE$70&gt;$Y$56))</formula>
    </cfRule>
    <cfRule type="expression" dxfId="478" priority="531">
      <formula>AND(($AE$70&lt;$Y$58),($AE$70&gt;$Y$57))</formula>
    </cfRule>
    <cfRule type="expression" dxfId="477" priority="532">
      <formula>AND(($AE$70&lt;$Y$59),($AE$70&gt;$Y$58))</formula>
    </cfRule>
    <cfRule type="expression" dxfId="476" priority="533">
      <formula>AND(($AE$70&lt;$Y$60),($AE$70&gt;$Y$59))</formula>
    </cfRule>
    <cfRule type="expression" dxfId="475" priority="534">
      <formula>AND(($AE$70&lt;$Y$61),($AE$70&gt;$Y$60))</formula>
    </cfRule>
    <cfRule type="expression" dxfId="474" priority="535">
      <formula>AND(($AE$70&lt;$Y$62),($AE$70&gt;$Y$61))</formula>
    </cfRule>
    <cfRule type="expression" dxfId="473" priority="536">
      <formula>AND(($AE$70&lt;$Y$63),($AE$70&gt;$Y$62))</formula>
    </cfRule>
    <cfRule type="expression" dxfId="472" priority="537">
      <formula>AND(($AE$70&lt;$Y$64),($AE$70&gt;$Y$63))</formula>
    </cfRule>
    <cfRule type="expression" dxfId="471" priority="538">
      <formula>AND(($AE$70&lt;$Y$65),($AE$70&gt;$Y$64))</formula>
    </cfRule>
    <cfRule type="expression" dxfId="470" priority="539">
      <formula>AND(($AE$70&lt;$Y$66),($AE$70&gt;$Y$65))</formula>
    </cfRule>
    <cfRule type="expression" dxfId="469" priority="540">
      <formula>AND(($AE$70&lt;$Y$67),($AE$70&gt;$Y$66))</formula>
    </cfRule>
    <cfRule type="expression" dxfId="468" priority="541">
      <formula>AND(($AE$70&lt;$Y$68),($AE$70&gt;$Y$67))</formula>
    </cfRule>
    <cfRule type="expression" dxfId="467" priority="542">
      <formula>AND(($AE$70&lt;$Y$69),($AE$70&gt;$Y$68))</formula>
    </cfRule>
    <cfRule type="expression" dxfId="466" priority="543">
      <formula>AND(($AE$70&lt;$Y$70),($AE$70&gt;$Y$69))</formula>
    </cfRule>
    <cfRule type="expression" dxfId="465" priority="544">
      <formula>AND(($AE$70&lt;$Y$71),($AE$70&gt;$Y$70))</formula>
    </cfRule>
    <cfRule type="expression" dxfId="464" priority="545">
      <formula>AND(($AE$70&lt;$Y$72),($AE$70&gt;$Y$71))</formula>
    </cfRule>
    <cfRule type="expression" dxfId="463" priority="546">
      <formula>AND(($AE$70&lt;$Y$73),($AE$70&gt;$Y$72))</formula>
    </cfRule>
    <cfRule type="expression" dxfId="462" priority="547">
      <formula>AND(($AE$70&lt;$Y$74),($AE$70&gt;$Y$73))</formula>
    </cfRule>
    <cfRule type="expression" dxfId="461" priority="548">
      <formula>AND(($AE$70&lt;$Y$75),($AE$70&gt;$Y$74))</formula>
    </cfRule>
    <cfRule type="expression" dxfId="460" priority="549">
      <formula>AND(($AE$70&lt;$Y$76),($AE$70&gt;$Y$75))</formula>
    </cfRule>
    <cfRule type="expression" dxfId="459" priority="550">
      <formula>AND(($AE$70&lt;$Y$77),($AE$70&gt;$Y$76))</formula>
    </cfRule>
    <cfRule type="expression" dxfId="458" priority="551">
      <formula>AND(($AE$70&lt;$Y$78),($AE$70&gt;$Y$77))</formula>
    </cfRule>
    <cfRule type="expression" dxfId="457" priority="552">
      <formula>AND(($AE$70&lt;$Y$79),($AE$70&gt;$Y$78))</formula>
    </cfRule>
    <cfRule type="expression" dxfId="456" priority="553">
      <formula>AND(($AE$70&lt;$Y$80),($AE$70&gt;$Y$79))</formula>
    </cfRule>
  </conditionalFormatting>
  <conditionalFormatting sqref="H24:J28">
    <cfRule type="expression" dxfId="455" priority="43">
      <formula>AND($AB$71=2)</formula>
    </cfRule>
    <cfRule type="expression" dxfId="454" priority="482">
      <formula>AND(($AE$71&lt;$Y$46),($AE$71&gt;$Y$45))</formula>
    </cfRule>
    <cfRule type="expression" dxfId="453" priority="483">
      <formula>AND(($AE$71&lt;$Y$47),($AE$71&gt;$Y$46))</formula>
    </cfRule>
    <cfRule type="expression" dxfId="452" priority="484">
      <formula>AND(($AE$71&lt;$Y$48),($AE$71&gt;$Y$47))</formula>
    </cfRule>
    <cfRule type="expression" dxfId="451" priority="485">
      <formula>AND(($AE$71&lt;$Y$49),($AE$71&gt;$Y$48))</formula>
    </cfRule>
    <cfRule type="expression" dxfId="450" priority="486">
      <formula>AND(($AE$71&lt;$Y$50),($AE$71&gt;$Y$49))</formula>
    </cfRule>
    <cfRule type="expression" dxfId="449" priority="487">
      <formula>AND(($AE$71&lt;$Y$51),($AE$71&gt;$Y$50))</formula>
    </cfRule>
    <cfRule type="expression" dxfId="448" priority="488">
      <formula>AND(($AE$71&lt;$Y$52),($AE$71&gt;$Y$51))</formula>
    </cfRule>
    <cfRule type="expression" dxfId="447" priority="489">
      <formula>AND(($AE$71&lt;$Y$52),($AE$71&gt;$Y$51))</formula>
    </cfRule>
    <cfRule type="expression" dxfId="446" priority="490">
      <formula>AND(($AE$71&lt;$Y$53),($AE$71&gt;$Y$52))</formula>
    </cfRule>
    <cfRule type="expression" dxfId="445" priority="491">
      <formula>AND(($AE$71&lt;$Y$54),($AE$71&gt;$Y$53))</formula>
    </cfRule>
    <cfRule type="expression" dxfId="444" priority="492">
      <formula>AND(($AE$71&lt;$Y$55),($AE$71&gt;$Y$54))</formula>
    </cfRule>
    <cfRule type="expression" dxfId="443" priority="493">
      <formula>AND(($AE$71&lt;$Y$56),($AE$71&gt;$Y$55))</formula>
    </cfRule>
    <cfRule type="expression" dxfId="442" priority="494">
      <formula>AND(($AE$71&lt;$Y$57),($AE$71&gt;$Y$56))</formula>
    </cfRule>
    <cfRule type="expression" dxfId="441" priority="495">
      <formula>AND(($AE$71&lt;$Y$58),($AE$71&gt;$Y$57))</formula>
    </cfRule>
    <cfRule type="expression" dxfId="440" priority="496">
      <formula>AND(($AE$71&lt;$Y$59),($AE$71&gt;$Y$58))</formula>
    </cfRule>
    <cfRule type="expression" dxfId="439" priority="497">
      <formula>AND(($AE$71&lt;$Y$60),($AE$71&gt;$Y$59))</formula>
    </cfRule>
    <cfRule type="expression" dxfId="438" priority="498">
      <formula>AND(($AE$71&lt;$Y$61),($AE$71&gt;$Y$60))</formula>
    </cfRule>
    <cfRule type="expression" dxfId="437" priority="499">
      <formula>AND(($AE$71&lt;$Y$62),($AE$71&gt;$Y$61))</formula>
    </cfRule>
    <cfRule type="expression" dxfId="436" priority="500">
      <formula>AND(($AE$71&lt;$Y$63),($AE$71&gt;$Y$62))</formula>
    </cfRule>
    <cfRule type="expression" dxfId="435" priority="501">
      <formula>AND(($AE$71&lt;$Y$64),($AE$71&gt;$Y$63))</formula>
    </cfRule>
    <cfRule type="expression" dxfId="434" priority="502">
      <formula>AND(($AE$71&lt;$Y$65),($AE$71&gt;$Y$64))</formula>
    </cfRule>
    <cfRule type="expression" dxfId="433" priority="503">
      <formula>AND(($AE$71&lt;$Y$66),($AE$71&gt;$Y$65))</formula>
    </cfRule>
    <cfRule type="expression" dxfId="432" priority="504">
      <formula>AND(($AE$71&lt;$Y$67),($AE$71&gt;$Y$66))</formula>
    </cfRule>
    <cfRule type="expression" dxfId="431" priority="505">
      <formula>AND(($AE$71&lt;$Y$68),($AE$71&gt;$Y$67))</formula>
    </cfRule>
    <cfRule type="expression" dxfId="430" priority="506">
      <formula>AND(($AE$71&lt;$Y$69),($AE$71&gt;$Y$68))</formula>
    </cfRule>
    <cfRule type="expression" dxfId="429" priority="507">
      <formula>AND(($AE$71&lt;$Y$70),($AE$71&gt;$Y$69))</formula>
    </cfRule>
    <cfRule type="expression" dxfId="428" priority="508">
      <formula>AND(($AE$71&lt;$Y$71),($AE$71&gt;$Y$70))</formula>
    </cfRule>
    <cfRule type="expression" dxfId="427" priority="509">
      <formula>AND(($AE$71&lt;$Y$72),($AE$71&gt;$Y$71))</formula>
    </cfRule>
    <cfRule type="expression" dxfId="426" priority="510">
      <formula>AND(($AE$71&lt;$Y$73),($AE$71&gt;$Y$72))</formula>
    </cfRule>
    <cfRule type="expression" dxfId="425" priority="511">
      <formula>AND(($AE$71&lt;$Y$74),($AE$71&gt;$Y$73))</formula>
    </cfRule>
    <cfRule type="expression" dxfId="424" priority="512">
      <formula>AND(($AE$71&lt;$Y$75),($AE$71&gt;$Y$74))</formula>
    </cfRule>
    <cfRule type="expression" dxfId="423" priority="513">
      <formula>AND(($AE$71&lt;$Y$76),($AE$71&gt;$Y$75))</formula>
    </cfRule>
    <cfRule type="expression" dxfId="422" priority="514">
      <formula>AND(($AE$71&lt;$Y$77),($AE$71&gt;$Y$76))</formula>
    </cfRule>
    <cfRule type="expression" dxfId="421" priority="515">
      <formula>AND(($AE$71&lt;$Y$78),($AE$71&gt;$Y$77))</formula>
    </cfRule>
    <cfRule type="expression" dxfId="420" priority="516">
      <formula>AND(($AE$71&lt;$Y$79),($AE$71&gt;$Y$78))</formula>
    </cfRule>
    <cfRule type="expression" dxfId="419" priority="517">
      <formula>AND(($AE$71&lt;$Y$80),($AE$71&gt;$Y$79))</formula>
    </cfRule>
  </conditionalFormatting>
  <conditionalFormatting sqref="K24:M28">
    <cfRule type="expression" dxfId="418" priority="42">
      <formula>AND($AB$72=2)</formula>
    </cfRule>
    <cfRule type="expression" dxfId="417" priority="446">
      <formula>AND(($AE$72&lt;$Y$46),($AE$72&gt;$Y$45))</formula>
    </cfRule>
    <cfRule type="expression" dxfId="416" priority="447">
      <formula>AND(($AE$72&lt;$Y$47),($AE$72&gt;$Y$46))</formula>
    </cfRule>
    <cfRule type="expression" dxfId="415" priority="448">
      <formula>AND(($AE$72&lt;$Y$48),($AE$72&gt;$Y$47))</formula>
    </cfRule>
    <cfRule type="expression" dxfId="414" priority="449">
      <formula>AND(($AE$72&lt;$Y$49),($AE$72&gt;$Y$48))</formula>
    </cfRule>
    <cfRule type="expression" dxfId="413" priority="450">
      <formula>AND(($AE$72&lt;$Y$50),($AE$72&gt;$Y$49))</formula>
    </cfRule>
    <cfRule type="expression" dxfId="412" priority="451">
      <formula>AND(($AE$72&lt;$Y$51),($AE$72&gt;$Y$50))</formula>
    </cfRule>
    <cfRule type="expression" dxfId="411" priority="452">
      <formula>AND(($AE$72&lt;$Y$52),($AE$72&gt;$Y$51))</formula>
    </cfRule>
    <cfRule type="expression" dxfId="410" priority="453">
      <formula>AND(($AE$72&lt;$Y$52),($AE$72&gt;$Y$51))</formula>
    </cfRule>
    <cfRule type="expression" dxfId="409" priority="454">
      <formula>AND(($AE$72&lt;$Y$53),($AE$72&gt;$Y$52))</formula>
    </cfRule>
    <cfRule type="expression" dxfId="408" priority="455">
      <formula>AND(($AE$72&lt;$Y$54),($AE$72&gt;$Y$53))</formula>
    </cfRule>
    <cfRule type="expression" dxfId="407" priority="456">
      <formula>AND(($AE$72&lt;$Y$55),($AE$72&gt;$Y$54))</formula>
    </cfRule>
    <cfRule type="expression" dxfId="406" priority="457">
      <formula>AND(($AE$72&lt;$Y$56),($AE$72&gt;$Y$55))</formula>
    </cfRule>
    <cfRule type="expression" dxfId="405" priority="458">
      <formula>AND(($AE$72&lt;$Y$57),($AE$72&gt;$Y$56))</formula>
    </cfRule>
    <cfRule type="expression" dxfId="404" priority="459">
      <formula>AND(($AE$72&lt;$Y$58),($AE$72&gt;$Y$57))</formula>
    </cfRule>
    <cfRule type="expression" dxfId="403" priority="460">
      <formula>AND(($AE$72&lt;$Y$59),($AE$72&gt;$Y$58))</formula>
    </cfRule>
    <cfRule type="expression" dxfId="402" priority="461">
      <formula>AND(($AE$72&lt;$Y$60),($AE$72&gt;$Y$59))</formula>
    </cfRule>
    <cfRule type="expression" dxfId="401" priority="462">
      <formula>AND(($AE$72&lt;$Y$61),($AE$72&gt;$Y$60))</formula>
    </cfRule>
    <cfRule type="expression" dxfId="400" priority="463">
      <formula>AND(($AE$72&lt;$Y$62),($AE$72&gt;$Y$61))</formula>
    </cfRule>
    <cfRule type="expression" dxfId="399" priority="464">
      <formula>AND(($AE$72&lt;$Y$63),($AE$72&gt;$Y$62))</formula>
    </cfRule>
    <cfRule type="expression" dxfId="398" priority="465">
      <formula>AND(($AE$72&lt;$Y$64),($AE$72&gt;$Y$63))</formula>
    </cfRule>
    <cfRule type="expression" dxfId="397" priority="466">
      <formula>AND(($AE$72&lt;$Y$65),($AE$72&gt;$Y$64))</formula>
    </cfRule>
    <cfRule type="expression" dxfId="396" priority="467">
      <formula>AND(($AE$72&lt;$Y$66),($AE$72&gt;$Y$65))</formula>
    </cfRule>
    <cfRule type="expression" dxfId="395" priority="468">
      <formula>AND(($AE$72&lt;$Y$67),($AE$72&gt;$Y$66))</formula>
    </cfRule>
    <cfRule type="expression" dxfId="394" priority="469">
      <formula>AND(($AE$72&lt;$Y$68),($AE$72&gt;$Y$67))</formula>
    </cfRule>
    <cfRule type="expression" dxfId="393" priority="470">
      <formula>AND(($AE$72&lt;$Y$69),($AE$72&gt;$Y$68))</formula>
    </cfRule>
    <cfRule type="expression" dxfId="392" priority="471">
      <formula>AND(($AE$72&lt;$Y$70),($AE$72&gt;$Y$69))</formula>
    </cfRule>
    <cfRule type="expression" dxfId="391" priority="472">
      <formula>AND(($AE$72&lt;$Y$71),($AE$72&gt;$Y$70))</formula>
    </cfRule>
    <cfRule type="expression" dxfId="390" priority="473">
      <formula>AND(($AE$72&lt;$Y$72),($AE$72&gt;$Y$71))</formula>
    </cfRule>
    <cfRule type="expression" dxfId="389" priority="474">
      <formula>AND(($AE$72&lt;$Y$73),($AE$72&gt;$Y$72))</formula>
    </cfRule>
    <cfRule type="expression" dxfId="388" priority="475">
      <formula>AND(($AE$72&lt;$Y$74),($AE$72&gt;$Y$73))</formula>
    </cfRule>
    <cfRule type="expression" dxfId="387" priority="476">
      <formula>AND(($AE$72&lt;$Y$75),($AE$72&gt;$Y$74))</formula>
    </cfRule>
    <cfRule type="expression" dxfId="386" priority="477">
      <formula>AND(($AE$72&lt;$Y$76),($AE$72&gt;$Y$75))</formula>
    </cfRule>
    <cfRule type="expression" dxfId="385" priority="478">
      <formula>AND(($AE$72&lt;$Y$77),($AE$72&gt;$Y$76))</formula>
    </cfRule>
    <cfRule type="expression" dxfId="384" priority="479">
      <formula>AND(($AE$72&lt;$Y$78),($AE$72&gt;$Y$77))</formula>
    </cfRule>
    <cfRule type="expression" dxfId="383" priority="480">
      <formula>AND(($AE$72&lt;$Y$79),($AE$72&gt;$Y$78))</formula>
    </cfRule>
    <cfRule type="expression" dxfId="382" priority="481">
      <formula>AND(($AE$72&lt;$Y$80),($AE$72&gt;$Y$79))</formula>
    </cfRule>
  </conditionalFormatting>
  <conditionalFormatting sqref="N24:P28">
    <cfRule type="expression" dxfId="381" priority="41">
      <formula>AND($AB$73=2)</formula>
    </cfRule>
    <cfRule type="expression" dxfId="380" priority="410">
      <formula>AND(($AE$73&lt;$Y$46),($AE$73&gt;$Y$45))</formula>
    </cfRule>
    <cfRule type="expression" dxfId="379" priority="411">
      <formula>AND(($AE$73&lt;$Y$47),($AE$73&gt;$Y$46))</formula>
    </cfRule>
    <cfRule type="expression" dxfId="378" priority="412">
      <formula>AND(($AE$73&lt;$Y$48),($AE$73&gt;$Y$47))</formula>
    </cfRule>
    <cfRule type="expression" dxfId="377" priority="413">
      <formula>AND(($AE$73&lt;$Y$49),($AE$73&gt;$Y$48))</formula>
    </cfRule>
    <cfRule type="expression" dxfId="376" priority="414">
      <formula>AND(($AE$73&lt;$Y$50),($AE$73&gt;$Y$49))</formula>
    </cfRule>
    <cfRule type="expression" dxfId="375" priority="415">
      <formula>AND(($AE$73&lt;$Y$51),($AE$73&gt;$Y$50))</formula>
    </cfRule>
    <cfRule type="expression" dxfId="374" priority="416">
      <formula>AND(($AE$73&lt;$Y$52),($AE$73&gt;$Y$51))</formula>
    </cfRule>
    <cfRule type="expression" dxfId="373" priority="417">
      <formula>AND(($AE$73&lt;$Y$52),($AE$73&gt;$Y$51))</formula>
    </cfRule>
    <cfRule type="expression" dxfId="372" priority="418">
      <formula>AND(($AE$73&lt;$Y$53),($AE$73&gt;$Y$52))</formula>
    </cfRule>
    <cfRule type="expression" dxfId="371" priority="419">
      <formula>AND(($AE$73&lt;$Y$54),($AE$73&gt;$Y$53))</formula>
    </cfRule>
    <cfRule type="expression" dxfId="370" priority="420">
      <formula>AND(($AE$73&lt;$Y$55),($AE$73&gt;$Y$54))</formula>
    </cfRule>
    <cfRule type="expression" dxfId="369" priority="421">
      <formula>AND(($AE$73&lt;$Y$56),($AE$73&gt;$Y$55))</formula>
    </cfRule>
    <cfRule type="expression" dxfId="368" priority="422">
      <formula>AND(($AE$73&lt;$Y$57),($AE$73&gt;$Y$56))</formula>
    </cfRule>
    <cfRule type="expression" dxfId="367" priority="423">
      <formula>AND(($AE$73&lt;$Y$58),($AE$73&gt;$Y$57))</formula>
    </cfRule>
    <cfRule type="expression" dxfId="366" priority="424">
      <formula>AND(($AE$73&lt;$Y$59),($AE$73&gt;$Y$58))</formula>
    </cfRule>
    <cfRule type="expression" dxfId="365" priority="425">
      <formula>AND(($AE$73&lt;$Y$60),($AE$73&gt;$Y$59))</formula>
    </cfRule>
    <cfRule type="expression" dxfId="364" priority="426">
      <formula>AND(($AE$73&lt;$Y$61),($AE$73&gt;$Y$60))</formula>
    </cfRule>
    <cfRule type="expression" dxfId="363" priority="427">
      <formula>AND(($AE$73&lt;$Y$62),($AE$73&gt;$Y$61))</formula>
    </cfRule>
    <cfRule type="expression" dxfId="362" priority="428">
      <formula>AND(($AE$73&lt;$Y$63),($AE$73&gt;$Y$62))</formula>
    </cfRule>
    <cfRule type="expression" dxfId="361" priority="429">
      <formula>AND(($AE$73&lt;$Y$64),($AE$73&gt;$Y$63))</formula>
    </cfRule>
    <cfRule type="expression" dxfId="360" priority="430">
      <formula>AND(($AE$73&lt;$Y$65),($AE$73&gt;$Y$64))</formula>
    </cfRule>
    <cfRule type="expression" dxfId="359" priority="431">
      <formula>AND(($AE$73&lt;$Y$66),($AE$73&gt;$Y$65))</formula>
    </cfRule>
    <cfRule type="expression" dxfId="358" priority="432">
      <formula>AND(($AE$73&lt;$Y$67),($AE$73&gt;$Y$66))</formula>
    </cfRule>
    <cfRule type="expression" dxfId="357" priority="433">
      <formula>AND(($AE$73&lt;$Y$68),($AE$73&gt;$Y$67))</formula>
    </cfRule>
    <cfRule type="expression" dxfId="356" priority="434">
      <formula>AND(($AE$73&lt;$Y$69),($AE$73&gt;$Y$68))</formula>
    </cfRule>
    <cfRule type="expression" dxfId="355" priority="435">
      <formula>AND(($AE$73&lt;$Y$70),($AE$73&gt;$Y$69))</formula>
    </cfRule>
    <cfRule type="expression" dxfId="354" priority="436">
      <formula>AND(($AE$73&lt;$Y$71),($AE$73&gt;$Y$70))</formula>
    </cfRule>
    <cfRule type="expression" dxfId="353" priority="437">
      <formula>AND(($AE$73&lt;$Y$72),($AE$73&gt;$Y$71))</formula>
    </cfRule>
    <cfRule type="expression" dxfId="352" priority="438">
      <formula>AND(($AE$73&lt;$Y$73),($AE$73&gt;$Y$72))</formula>
    </cfRule>
    <cfRule type="expression" dxfId="351" priority="439">
      <formula>AND(($AE$73&lt;$Y$74),($AE$73&gt;$Y$73))</formula>
    </cfRule>
    <cfRule type="expression" dxfId="350" priority="440">
      <formula>AND(($AE$73&lt;$Y$75),($AE$73&gt;$Y$74))</formula>
    </cfRule>
    <cfRule type="expression" dxfId="349" priority="441">
      <formula>AND(($AE$73&lt;$Y$76),($AE$73&gt;$Y$75))</formula>
    </cfRule>
    <cfRule type="expression" dxfId="348" priority="442">
      <formula>AND(($AE$73&lt;$Y$77),($AE$73&gt;$Y$76))</formula>
    </cfRule>
    <cfRule type="expression" dxfId="347" priority="443">
      <formula>AND(($AE$73&lt;$Y$78),($AE$73&gt;$Y$77))</formula>
    </cfRule>
    <cfRule type="expression" dxfId="346" priority="444">
      <formula>AND(($AE$73&lt;$Y$79),($AE$73&gt;$Y$78))</formula>
    </cfRule>
    <cfRule type="expression" dxfId="345" priority="445">
      <formula>AND(($AE$73&lt;$Y$80),($AE$73&gt;$Y$79))</formula>
    </cfRule>
  </conditionalFormatting>
  <conditionalFormatting sqref="Q24:S28">
    <cfRule type="expression" dxfId="344" priority="40">
      <formula>AND($AB$74=2)</formula>
    </cfRule>
    <cfRule type="expression" dxfId="343" priority="374">
      <formula>AND(($AE$74&lt;$Y$46),($AE$74&gt;$Y$45))</formula>
    </cfRule>
    <cfRule type="expression" dxfId="342" priority="375">
      <formula>AND(($AE$74&lt;$Y$47),($AE$74&gt;$Y$46))</formula>
    </cfRule>
    <cfRule type="expression" dxfId="341" priority="376">
      <formula>AND(($AE$74&lt;$Y$48),($AE$74&gt;$Y$47))</formula>
    </cfRule>
    <cfRule type="expression" dxfId="340" priority="377">
      <formula>AND(($AE$74&lt;$Y$49),($AE$74&gt;$Y$48))</formula>
    </cfRule>
    <cfRule type="expression" dxfId="339" priority="378">
      <formula>AND(($AE$74&lt;$Y$50),($AE$74&gt;$Y$49))</formula>
    </cfRule>
    <cfRule type="expression" dxfId="338" priority="379">
      <formula>AND(($AE$74&lt;$Y$51),($AE$74&gt;$Y$50))</formula>
    </cfRule>
    <cfRule type="expression" dxfId="337" priority="380">
      <formula>AND(($AE$74&lt;$Y$52),($AE$74&gt;$Y$51))</formula>
    </cfRule>
    <cfRule type="expression" dxfId="336" priority="381">
      <formula>AND(($AE$74&lt;$Y$52),($AE$74&gt;$Y$51))</formula>
    </cfRule>
    <cfRule type="expression" dxfId="335" priority="382">
      <formula>AND(($AE$74&lt;$Y$53),($AE$74&gt;$Y$52))</formula>
    </cfRule>
    <cfRule type="expression" dxfId="334" priority="383">
      <formula>AND(($AE$74&lt;$Y$54),($AE$74&gt;$Y$53))</formula>
    </cfRule>
    <cfRule type="expression" dxfId="333" priority="384">
      <formula>AND(($AE$74&lt;$Y$55),($AE$74&gt;$Y$54))</formula>
    </cfRule>
    <cfRule type="expression" dxfId="332" priority="385">
      <formula>AND(($AE$74&lt;$Y$56),($AE$74&gt;$Y$55))</formula>
    </cfRule>
    <cfRule type="expression" dxfId="331" priority="386">
      <formula>AND(($AE$74&lt;$Y$57),($AE$74&gt;$Y$56))</formula>
    </cfRule>
    <cfRule type="expression" dxfId="330" priority="387">
      <formula>AND(($AE$74&lt;$Y$58),($AE$74&gt;$Y$57))</formula>
    </cfRule>
    <cfRule type="expression" dxfId="329" priority="388">
      <formula>AND(($AE$74&lt;$Y$59),($AE$74&gt;$Y$58))</formula>
    </cfRule>
    <cfRule type="expression" dxfId="328" priority="389">
      <formula>AND(($AE$74&lt;$Y$60),($AE$74&gt;$Y$59))</formula>
    </cfRule>
    <cfRule type="expression" dxfId="327" priority="390">
      <formula>AND(($AE$74&lt;$Y$61),($AE$74&gt;$Y$60))</formula>
    </cfRule>
    <cfRule type="expression" dxfId="326" priority="391">
      <formula>AND(($AE$74&lt;$Y$62),($AE$74&gt;$Y$61))</formula>
    </cfRule>
    <cfRule type="expression" dxfId="325" priority="392">
      <formula>AND(($AE$74&lt;$Y$63),($AE$74&gt;$Y$62))</formula>
    </cfRule>
    <cfRule type="expression" dxfId="324" priority="393">
      <formula>AND(($AE$74&lt;$Y$64),($AE$74&gt;$Y$63))</formula>
    </cfRule>
    <cfRule type="expression" dxfId="323" priority="394">
      <formula>AND(($AE$74&lt;$Y$65),($AE$74&gt;$Y$64))</formula>
    </cfRule>
    <cfRule type="expression" dxfId="322" priority="395">
      <formula>AND(($AE$74&lt;$Y$66),($AE$74&gt;$Y$65))</formula>
    </cfRule>
    <cfRule type="expression" dxfId="321" priority="396">
      <formula>AND(($AE$74&lt;$Y$67),($AE$74&gt;$Y$66))</formula>
    </cfRule>
    <cfRule type="expression" dxfId="320" priority="397">
      <formula>AND(($AE$74&lt;$Y$68),($AE$74&gt;$Y$67))</formula>
    </cfRule>
    <cfRule type="expression" dxfId="319" priority="398">
      <formula>AND(($AE$74&lt;$Y$69),($AE$74&gt;$Y$68))</formula>
    </cfRule>
    <cfRule type="expression" dxfId="318" priority="399">
      <formula>AND(($AE$74&lt;$Y$70),($AE$74&gt;$Y$69))</formula>
    </cfRule>
    <cfRule type="expression" dxfId="317" priority="400">
      <formula>AND(($AE$74&lt;$Y$71),($AE$74&gt;$Y$70))</formula>
    </cfRule>
    <cfRule type="expression" dxfId="316" priority="401">
      <formula>AND(($AE$74&lt;$Y$72),($AE$74&gt;$Y$71))</formula>
    </cfRule>
    <cfRule type="expression" dxfId="315" priority="402">
      <formula>AND(($AE$74&lt;$Y$73),($AE$74&gt;$Y$72))</formula>
    </cfRule>
    <cfRule type="expression" dxfId="314" priority="403">
      <formula>AND(($AE$74&lt;$Y$74),($AE$74&gt;$Y$73))</formula>
    </cfRule>
    <cfRule type="expression" dxfId="313" priority="404">
      <formula>AND(($AE$74&lt;$Y$75),($AE$74&gt;$Y$74))</formula>
    </cfRule>
    <cfRule type="expression" dxfId="312" priority="405">
      <formula>AND(($AE$74&lt;$Y$76),($AE$74&gt;$Y$75))</formula>
    </cfRule>
    <cfRule type="expression" dxfId="311" priority="406">
      <formula>AND(($AE$74&lt;$Y$77),($AE$74&gt;$Y$76))</formula>
    </cfRule>
    <cfRule type="expression" dxfId="310" priority="407">
      <formula>AND(($AE$74&lt;$Y$78),($AE$74&gt;$Y$77))</formula>
    </cfRule>
    <cfRule type="expression" dxfId="309" priority="408">
      <formula>AND(($AE$74&lt;$Y$79),($AE$74&gt;$Y$78))</formula>
    </cfRule>
    <cfRule type="expression" dxfId="308" priority="409">
      <formula>AND(($AE$74&lt;$Y$80),($AE$74&gt;$Y$79))</formula>
    </cfRule>
  </conditionalFormatting>
  <conditionalFormatting sqref="B29:D33">
    <cfRule type="expression" dxfId="307" priority="39">
      <formula>AND($AB$75=2)</formula>
    </cfRule>
    <cfRule type="expression" dxfId="306" priority="338">
      <formula>AND(($AE$75&lt;$Y$46),($AE$75&gt;$Y$45))</formula>
    </cfRule>
    <cfRule type="expression" dxfId="305" priority="339">
      <formula>AND(($AE$75&lt;$Y$47),($AE$75&gt;$Y$46))</formula>
    </cfRule>
    <cfRule type="expression" dxfId="304" priority="340">
      <formula>AND(($AE$75&lt;$Y$48),($AE$75&gt;$Y$47))</formula>
    </cfRule>
    <cfRule type="expression" dxfId="303" priority="341">
      <formula>AND(($AE$75&lt;$Y$49),($AE$75&gt;$Y$48))</formula>
    </cfRule>
    <cfRule type="expression" dxfId="302" priority="342">
      <formula>AND(($AE$75&lt;$Y$50),($AE$75&gt;$Y$49))</formula>
    </cfRule>
    <cfRule type="expression" dxfId="301" priority="343">
      <formula>AND(($AE$75&lt;$Y$51),($AE$75&gt;$Y$50))</formula>
    </cfRule>
    <cfRule type="expression" dxfId="300" priority="344">
      <formula>AND(($AE$75&lt;$Y$52),($AE$75&gt;$Y$51))</formula>
    </cfRule>
    <cfRule type="expression" dxfId="299" priority="345">
      <formula>AND(($AE$75&lt;$Y$52),($AE$75&gt;$Y$51))</formula>
    </cfRule>
    <cfRule type="expression" dxfId="298" priority="346">
      <formula>AND(($AE$75&lt;$Y$53),($AE$75&gt;$Y$52))</formula>
    </cfRule>
    <cfRule type="expression" dxfId="297" priority="347">
      <formula>AND(($AE$75&lt;$Y$54),($AE$75&gt;$Y$53))</formula>
    </cfRule>
    <cfRule type="expression" dxfId="296" priority="348">
      <formula>AND(($AE$75&lt;$Y$55),($AE$75&gt;$Y$54))</formula>
    </cfRule>
    <cfRule type="expression" dxfId="295" priority="349">
      <formula>AND(($AE$75&lt;$Y$56),($AE$75&gt;$Y$55))</formula>
    </cfRule>
    <cfRule type="expression" dxfId="294" priority="350">
      <formula>AND(($AE$75&lt;$Y$57),($AE$75&gt;$Y$56))</formula>
    </cfRule>
    <cfRule type="expression" dxfId="293" priority="351">
      <formula>AND(($AE$75&lt;$Y$58),($AE$75&gt;$Y$57))</formula>
    </cfRule>
    <cfRule type="expression" dxfId="292" priority="352">
      <formula>AND(($AE$75&lt;$Y$59),($AE$75&gt;$Y$58))</formula>
    </cfRule>
    <cfRule type="expression" dxfId="291" priority="353">
      <formula>AND(($AE$75&lt;$Y$60),($AE$75&gt;$Y$59))</formula>
    </cfRule>
    <cfRule type="expression" dxfId="290" priority="354">
      <formula>AND(($AE$75&lt;$Y$61),($AE$75&gt;$Y$60))</formula>
    </cfRule>
    <cfRule type="expression" dxfId="289" priority="355">
      <formula>AND(($AE$75&lt;$Y$62),($AE$75&gt;$Y$61))</formula>
    </cfRule>
    <cfRule type="expression" dxfId="288" priority="356">
      <formula>AND(($AE$75&lt;$Y$63),($AE$75&gt;$Y$62))</formula>
    </cfRule>
    <cfRule type="expression" dxfId="287" priority="357">
      <formula>AND(($AE$75&lt;$Y$64),($AE$75&gt;$Y$63))</formula>
    </cfRule>
    <cfRule type="expression" dxfId="286" priority="358">
      <formula>AND(($AE$75&lt;$Y$65),($AE$75&gt;$Y$64))</formula>
    </cfRule>
    <cfRule type="expression" dxfId="285" priority="359">
      <formula>AND(($AE$75&lt;$Y$66),($AE$75&gt;$Y$65))</formula>
    </cfRule>
    <cfRule type="expression" dxfId="284" priority="360">
      <formula>AND(($AE$75&lt;$Y$67),($AE$75&gt;$Y$66))</formula>
    </cfRule>
    <cfRule type="expression" dxfId="283" priority="361">
      <formula>AND(($AE$75&lt;$Y$68),($AE$75&gt;$Y$67))</formula>
    </cfRule>
    <cfRule type="expression" dxfId="282" priority="362">
      <formula>AND(($AE$75&lt;$Y$69),($AE$75&gt;$Y$68))</formula>
    </cfRule>
    <cfRule type="expression" dxfId="281" priority="363">
      <formula>AND(($AE$75&lt;$Y$70),($AE$75&gt;$Y$69))</formula>
    </cfRule>
    <cfRule type="expression" dxfId="280" priority="364">
      <formula>AND(($AE$75&lt;$Y$71),($AE$75&gt;$Y$70))</formula>
    </cfRule>
    <cfRule type="expression" dxfId="279" priority="365">
      <formula>AND(($AE$75&lt;$Y$72),($AE$75&gt;$Y$71))</formula>
    </cfRule>
    <cfRule type="expression" dxfId="278" priority="366">
      <formula>AND(($AE$75&lt;$Y$73),($AE$75&gt;$Y$72))</formula>
    </cfRule>
    <cfRule type="expression" dxfId="277" priority="367">
      <formula>AND(($AE$75&lt;$Y$74),($AE$75&gt;$Y$73))</formula>
    </cfRule>
    <cfRule type="expression" dxfId="276" priority="368">
      <formula>AND(($AE$75&lt;$Y$75),($AE$75&gt;$Y$74))</formula>
    </cfRule>
    <cfRule type="expression" dxfId="275" priority="369">
      <formula>AND(($AE$75&lt;$Y$76),($AE$75&gt;$Y$75))</formula>
    </cfRule>
    <cfRule type="expression" dxfId="274" priority="370">
      <formula>AND(($AE$75&lt;$Y$77),($AE$75&gt;$Y$76))</formula>
    </cfRule>
    <cfRule type="expression" dxfId="273" priority="371">
      <formula>AND(($AE$75&lt;$Y$78),($AE$75&gt;$Y$77))</formula>
    </cfRule>
    <cfRule type="expression" dxfId="272" priority="372">
      <formula>AND(($AE$75&lt;$Y$79),($AE$75&gt;$Y$78))</formula>
    </cfRule>
    <cfRule type="expression" dxfId="271" priority="373">
      <formula>AND(($AE$75&lt;$Y$80),($AE$75&gt;$Y$79))</formula>
    </cfRule>
  </conditionalFormatting>
  <conditionalFormatting sqref="E29:G33">
    <cfRule type="expression" dxfId="270" priority="38">
      <formula>AND($AB$76=2)</formula>
    </cfRule>
    <cfRule type="expression" dxfId="269" priority="302">
      <formula>AND(($AE$76&lt;$Y$46),($AE$76&gt;$Y$45))</formula>
    </cfRule>
    <cfRule type="expression" dxfId="268" priority="303">
      <formula>AND(($AE$76&lt;$Y$47),($AE$76&gt;$Y$46))</formula>
    </cfRule>
    <cfRule type="expression" dxfId="267" priority="304">
      <formula>AND(($AE$76&lt;$Y$48),($AE$76&gt;$Y$47))</formula>
    </cfRule>
    <cfRule type="expression" dxfId="266" priority="305">
      <formula>AND(($AE$76&lt;$Y$49),($AE$76&gt;$Y$48))</formula>
    </cfRule>
    <cfRule type="expression" dxfId="265" priority="306">
      <formula>AND(($AE$76&lt;$Y$50),($AE$76&gt;$Y$49))</formula>
    </cfRule>
    <cfRule type="expression" dxfId="264" priority="307">
      <formula>AND(($AE$76&lt;$Y$51),($AE$76&gt;$Y$50))</formula>
    </cfRule>
    <cfRule type="expression" dxfId="263" priority="308">
      <formula>AND(($AE$76&lt;$Y$52),($AE$76&gt;$Y$51))</formula>
    </cfRule>
    <cfRule type="expression" dxfId="262" priority="309">
      <formula>AND(($AE$76&lt;$Y$52),($AE$76&gt;$Y$51))</formula>
    </cfRule>
    <cfRule type="expression" dxfId="261" priority="310">
      <formula>AND(($AE$76&lt;$Y$53),($AE$76&gt;$Y$52))</formula>
    </cfRule>
    <cfRule type="expression" dxfId="260" priority="311">
      <formula>AND(($AE$76&lt;$Y$54),($AE$76&gt;$Y$53))</formula>
    </cfRule>
    <cfRule type="expression" dxfId="259" priority="312">
      <formula>AND(($AE$76&lt;$Y$55),($AE$76&gt;$Y$54))</formula>
    </cfRule>
    <cfRule type="expression" dxfId="258" priority="313">
      <formula>AND(($AE$76&lt;$Y$56),($AE$76&gt;$Y$55))</formula>
    </cfRule>
    <cfRule type="expression" dxfId="257" priority="314">
      <formula>AND(($AE$76&lt;$Y$57),($AE$76&gt;$Y$56))</formula>
    </cfRule>
    <cfRule type="expression" dxfId="256" priority="315">
      <formula>AND(($AE$76&lt;$Y$58),($AE$76&gt;$Y$57))</formula>
    </cfRule>
    <cfRule type="expression" dxfId="255" priority="316">
      <formula>AND(($AE$76&lt;$Y$59),($AE$76&gt;$Y$58))</formula>
    </cfRule>
    <cfRule type="expression" dxfId="254" priority="317">
      <formula>AND(($AE$76&lt;$Y$60),($AE$76&gt;$Y$59))</formula>
    </cfRule>
    <cfRule type="expression" dxfId="253" priority="318">
      <formula>AND(($AE$76&lt;$Y$61),($AE$76&gt;$Y$60))</formula>
    </cfRule>
    <cfRule type="expression" dxfId="252" priority="319">
      <formula>AND(($AE$76&lt;$Y$62),($AE$76&gt;$Y$61))</formula>
    </cfRule>
    <cfRule type="expression" dxfId="251" priority="320">
      <formula>AND(($AE$76&lt;$Y$63),($AE$76&gt;$Y$62))</formula>
    </cfRule>
    <cfRule type="expression" dxfId="250" priority="321">
      <formula>AND(($AE$76&lt;$Y$64),($AE$76&gt;$Y$63))</formula>
    </cfRule>
    <cfRule type="expression" dxfId="249" priority="322">
      <formula>AND(($AE$76&lt;$Y$65),($AE$76&gt;$Y$64))</formula>
    </cfRule>
    <cfRule type="expression" dxfId="248" priority="323">
      <formula>AND(($AE$76&lt;$Y$66),($AE$76&gt;$Y$65))</formula>
    </cfRule>
    <cfRule type="expression" dxfId="247" priority="324">
      <formula>AND(($AE$76&lt;$Y$67),($AE$76&gt;$Y$66))</formula>
    </cfRule>
    <cfRule type="expression" dxfId="246" priority="325">
      <formula>AND(($AE$76&lt;$Y$68),($AE$76&gt;$Y$67))</formula>
    </cfRule>
    <cfRule type="expression" dxfId="245" priority="326">
      <formula>AND(($AE$76&lt;$Y$69),($AE$76&gt;$Y$68))</formula>
    </cfRule>
    <cfRule type="expression" dxfId="244" priority="327">
      <formula>AND(($AE$76&lt;$Y$70),($AE$76&gt;$Y$69))</formula>
    </cfRule>
    <cfRule type="expression" dxfId="243" priority="328">
      <formula>AND(($AE$76&lt;$Y$71),($AE$76&gt;$Y$70))</formula>
    </cfRule>
    <cfRule type="expression" dxfId="242" priority="329">
      <formula>AND(($AE$76&lt;$Y$72),($AE$76&gt;$Y$71))</formula>
    </cfRule>
    <cfRule type="expression" dxfId="241" priority="330">
      <formula>AND(($AE$76&lt;$Y$73),($AE$76&gt;$Y$72))</formula>
    </cfRule>
    <cfRule type="expression" dxfId="240" priority="331">
      <formula>AND(($AE$76&lt;$Y$74),($AE$76&gt;$Y$73))</formula>
    </cfRule>
    <cfRule type="expression" dxfId="239" priority="332">
      <formula>AND(($AE$76&lt;$Y$75),($AE$76&gt;$Y$74))</formula>
    </cfRule>
    <cfRule type="expression" dxfId="238" priority="333">
      <formula>AND(($AE$76&lt;$Y$76),($AE$76&gt;$Y$75))</formula>
    </cfRule>
    <cfRule type="expression" dxfId="237" priority="334">
      <formula>AND(($AE$76&lt;$Y$77),($AE$76&gt;$Y$76))</formula>
    </cfRule>
    <cfRule type="expression" dxfId="236" priority="335">
      <formula>AND(($AE$76&lt;$Y$78),($AE$76&gt;$Y$77))</formula>
    </cfRule>
    <cfRule type="expression" dxfId="235" priority="336">
      <formula>AND(($AE$76&lt;$Y$79),($AE$76&gt;$Y$78))</formula>
    </cfRule>
    <cfRule type="expression" dxfId="234" priority="337">
      <formula>AND(($AE$76&lt;$Y$80),($AE$76&gt;$Y$79))</formula>
    </cfRule>
  </conditionalFormatting>
  <conditionalFormatting sqref="H29:J33">
    <cfRule type="expression" dxfId="233" priority="37">
      <formula>AND($AB$77=2)</formula>
    </cfRule>
    <cfRule type="expression" dxfId="232" priority="266">
      <formula>AND(($AE$77&lt;$Y$46),($AE$77&gt;$Y$45))</formula>
    </cfRule>
    <cfRule type="expression" dxfId="231" priority="267">
      <formula>AND(($AE$77&lt;$Y$47),($AE$77&gt;$Y$46))</formula>
    </cfRule>
    <cfRule type="expression" dxfId="230" priority="268">
      <formula>AND(($AE$77&lt;$Y$48),($AE$77&gt;$Y$47))</formula>
    </cfRule>
    <cfRule type="expression" dxfId="229" priority="269">
      <formula>AND(($AE$77&lt;$Y$49),($AE$77&gt;$Y$48))</formula>
    </cfRule>
    <cfRule type="expression" dxfId="228" priority="270">
      <formula>AND(($AE$77&lt;$Y$50),($AE$77&gt;$Y$49))</formula>
    </cfRule>
    <cfRule type="expression" dxfId="227" priority="271">
      <formula>AND(($AE$77&lt;$Y$51),($AE$77&gt;$Y$50))</formula>
    </cfRule>
    <cfRule type="expression" dxfId="226" priority="272">
      <formula>AND(($AE$77&lt;$Y$52),($AE$77&gt;$Y$51))</formula>
    </cfRule>
    <cfRule type="expression" dxfId="225" priority="273">
      <formula>AND(($AE$77&lt;$Y$52),($AE$77&gt;$Y$51))</formula>
    </cfRule>
    <cfRule type="expression" dxfId="224" priority="274">
      <formula>AND(($AE$77&lt;$Y$53),($AE$77&gt;$Y$52))</formula>
    </cfRule>
    <cfRule type="expression" dxfId="223" priority="275">
      <formula>AND(($AE$77&lt;$Y$54),($AE$77&gt;$Y$53))</formula>
    </cfRule>
    <cfRule type="expression" dxfId="222" priority="276">
      <formula>AND(($AE$77&lt;$Y$55),($AE$77&gt;$Y$54))</formula>
    </cfRule>
    <cfRule type="expression" dxfId="221" priority="277">
      <formula>AND(($AE$77&lt;$Y$56),($AE$77&gt;$Y$55))</formula>
    </cfRule>
    <cfRule type="expression" dxfId="220" priority="278">
      <formula>AND(($AE$77&lt;$Y$57),($AE$77&gt;$Y$56))</formula>
    </cfRule>
    <cfRule type="expression" dxfId="219" priority="279">
      <formula>AND(($AE$77&lt;$Y$58),($AE$77&gt;$Y$57))</formula>
    </cfRule>
    <cfRule type="expression" dxfId="218" priority="280">
      <formula>AND(($AE$77&lt;$Y$59),($AE$77&gt;$Y$58))</formula>
    </cfRule>
    <cfRule type="expression" dxfId="217" priority="281">
      <formula>AND(($AE$77&lt;$Y$60),($AE$77&gt;$Y$59))</formula>
    </cfRule>
    <cfRule type="expression" dxfId="216" priority="282">
      <formula>AND(($AE$77&lt;$Y$61),($AE$77&gt;$Y$60))</formula>
    </cfRule>
    <cfRule type="expression" dxfId="215" priority="283">
      <formula>AND(($AE$77&lt;$Y$62),($AE$77&gt;$Y$61))</formula>
    </cfRule>
    <cfRule type="expression" dxfId="214" priority="284">
      <formula>AND(($AE$77&lt;$Y$63),($AE$77&gt;$Y$62))</formula>
    </cfRule>
    <cfRule type="expression" dxfId="213" priority="285">
      <formula>AND(($AE$77&lt;$Y$64),($AE$77&gt;$Y$63))</formula>
    </cfRule>
    <cfRule type="expression" dxfId="212" priority="286">
      <formula>AND(($AE$77&lt;$Y$65),($AE$77&gt;$Y$64))</formula>
    </cfRule>
    <cfRule type="expression" dxfId="211" priority="287">
      <formula>AND(($AE$77&lt;$Y$66),($AE$77&gt;$Y$65))</formula>
    </cfRule>
    <cfRule type="expression" dxfId="210" priority="288">
      <formula>AND(($AE$77&lt;$Y$67),($AE$77&gt;$Y$66))</formula>
    </cfRule>
    <cfRule type="expression" dxfId="209" priority="289">
      <formula>AND(($AE$77&lt;$Y$68),($AE$77&gt;$Y$67))</formula>
    </cfRule>
    <cfRule type="expression" dxfId="208" priority="290">
      <formula>AND(($AE$77&lt;$Y$69),($AE$77&gt;$Y$68))</formula>
    </cfRule>
    <cfRule type="expression" dxfId="207" priority="291">
      <formula>AND(($AE$77&lt;$Y$70),($AE$77&gt;$Y$69))</formula>
    </cfRule>
    <cfRule type="expression" dxfId="206" priority="292">
      <formula>AND(($AE$77&lt;$Y$71),($AE$77&gt;$Y$70))</formula>
    </cfRule>
    <cfRule type="expression" dxfId="205" priority="293">
      <formula>AND(($AE$77&lt;$Y$72),($AE$77&gt;$Y$71))</formula>
    </cfRule>
    <cfRule type="expression" dxfId="204" priority="294">
      <formula>AND(($AE$77&lt;$Y$73),($AE$77&gt;$Y$72))</formula>
    </cfRule>
    <cfRule type="expression" dxfId="203" priority="295">
      <formula>AND(($AE$77&lt;$Y$74),($AE$77&gt;$Y$73))</formula>
    </cfRule>
    <cfRule type="expression" dxfId="202" priority="296">
      <formula>AND(($AE$77&lt;$Y$75),($AE$77&gt;$Y$74))</formula>
    </cfRule>
    <cfRule type="expression" dxfId="201" priority="297">
      <formula>AND(($AE$77&lt;$Y$76),($AE$77&gt;$Y$75))</formula>
    </cfRule>
    <cfRule type="expression" dxfId="200" priority="298">
      <formula>AND(($AE$77&lt;$Y$77),($AE$77&gt;$Y$76))</formula>
    </cfRule>
    <cfRule type="expression" dxfId="199" priority="299">
      <formula>AND(($AE$77&lt;$Y$78),($AE$77&gt;$Y$77))</formula>
    </cfRule>
    <cfRule type="expression" dxfId="198" priority="300">
      <formula>AND(($AE$77&lt;$Y$79),($AE$77&gt;$Y$78))</formula>
    </cfRule>
    <cfRule type="expression" dxfId="197" priority="301">
      <formula>AND(($AE$77&lt;$Y$80),($AE$77&gt;$Y$79))</formula>
    </cfRule>
  </conditionalFormatting>
  <conditionalFormatting sqref="K29:M33">
    <cfRule type="expression" dxfId="196" priority="36">
      <formula>AND($AB$78=2)</formula>
    </cfRule>
    <cfRule type="expression" dxfId="195" priority="230">
      <formula>AND(($AE$78&lt;$Y$46),($AE$78&gt;$Y$45))</formula>
    </cfRule>
    <cfRule type="expression" dxfId="194" priority="231">
      <formula>AND(($AE$78&lt;$Y$47),($AE$78&gt;$Y$46))</formula>
    </cfRule>
    <cfRule type="expression" dxfId="193" priority="232">
      <formula>AND(($AE$78&lt;$Y$48),($AE$78&gt;$Y$47))</formula>
    </cfRule>
    <cfRule type="expression" dxfId="192" priority="233">
      <formula>AND(($AE$78&lt;$Y$49),($AE$78&gt;$Y$48))</formula>
    </cfRule>
    <cfRule type="expression" dxfId="191" priority="234">
      <formula>AND(($AE$78&lt;$Y$50),($AE$78&gt;$Y$49))</formula>
    </cfRule>
    <cfRule type="expression" dxfId="190" priority="235">
      <formula>AND(($AE$78&lt;$Y$51),($AE$78&gt;$Y$50))</formula>
    </cfRule>
    <cfRule type="expression" dxfId="189" priority="236">
      <formula>AND(($AE$78&lt;$Y$52),($AE$78&gt;$Y$51))</formula>
    </cfRule>
    <cfRule type="expression" dxfId="188" priority="237">
      <formula>AND(($AE$78&lt;$Y$52),($AE$78&gt;$Y$51))</formula>
    </cfRule>
    <cfRule type="expression" dxfId="187" priority="238">
      <formula>AND(($AE$78&lt;$Y$53),($AE$78&gt;$Y$52))</formula>
    </cfRule>
    <cfRule type="expression" dxfId="186" priority="239">
      <formula>AND(($AE$78&lt;$Y$54),($AE$78&gt;$Y$53))</formula>
    </cfRule>
    <cfRule type="expression" dxfId="185" priority="240">
      <formula>AND(($AE$78&lt;$Y$55),($AE$78&gt;$Y$54))</formula>
    </cfRule>
    <cfRule type="expression" dxfId="184" priority="241">
      <formula>AND(($AE$78&lt;$Y$56),($AE$78&gt;$Y$55))</formula>
    </cfRule>
    <cfRule type="expression" dxfId="183" priority="242">
      <formula>AND(($AE$78&lt;$Y$57),($AE$78&gt;$Y$56))</formula>
    </cfRule>
    <cfRule type="expression" dxfId="182" priority="243">
      <formula>AND(($AE$78&lt;$Y$58),($AE$78&gt;$Y$57))</formula>
    </cfRule>
    <cfRule type="expression" dxfId="181" priority="244">
      <formula>AND(($AE$78&lt;$Y$59),($AE$78&gt;$Y$58))</formula>
    </cfRule>
    <cfRule type="expression" dxfId="180" priority="245">
      <formula>AND(($AE$78&lt;$Y$60),($AE$78&gt;$Y$59))</formula>
    </cfRule>
    <cfRule type="expression" dxfId="179" priority="246">
      <formula>AND(($AE$78&lt;$Y$61),($AE$78&gt;$Y$60))</formula>
    </cfRule>
    <cfRule type="expression" dxfId="178" priority="247">
      <formula>AND(($AE$78&lt;$Y$62),($AE$78&gt;$Y$61))</formula>
    </cfRule>
    <cfRule type="expression" dxfId="177" priority="248">
      <formula>AND(($AE$78&lt;$Y$63),($AE$78&gt;$Y$62))</formula>
    </cfRule>
    <cfRule type="expression" dxfId="176" priority="249">
      <formula>AND(($AE$78&lt;$Y$64),($AE$78&gt;$Y$63))</formula>
    </cfRule>
    <cfRule type="expression" dxfId="175" priority="250">
      <formula>AND(($AE$78&lt;$Y$65),($AE$78&gt;$Y$64))</formula>
    </cfRule>
    <cfRule type="expression" dxfId="174" priority="251">
      <formula>AND(($AE$78&lt;$Y$66),($AE$78&gt;$Y$65))</formula>
    </cfRule>
    <cfRule type="expression" dxfId="173" priority="252">
      <formula>AND(($AE$78&lt;$Y$67),($AE$78&gt;$Y$66))</formula>
    </cfRule>
    <cfRule type="expression" dxfId="172" priority="253">
      <formula>AND(($AE$78&lt;$Y$68),($AE$78&gt;$Y$67))</formula>
    </cfRule>
    <cfRule type="expression" dxfId="171" priority="254">
      <formula>AND(($AE$78&lt;$Y$69),($AE$78&gt;$Y$68))</formula>
    </cfRule>
    <cfRule type="expression" dxfId="170" priority="255">
      <formula>AND(($AE$78&lt;$Y$70),($AE$78&gt;$Y$69))</formula>
    </cfRule>
    <cfRule type="expression" dxfId="169" priority="256">
      <formula>AND(($AE$78&lt;$Y$71),($AE$78&gt;$Y$70))</formula>
    </cfRule>
    <cfRule type="expression" dxfId="168" priority="257">
      <formula>AND(($AE$78&lt;$Y$72),($AE$78&gt;$Y$71))</formula>
    </cfRule>
    <cfRule type="expression" dxfId="167" priority="258">
      <formula>AND(($AE$78&lt;$Y$73),($AE$78&gt;$Y$72))</formula>
    </cfRule>
    <cfRule type="expression" dxfId="166" priority="259">
      <formula>AND(($AE$78&lt;$Y$74),($AE$78&gt;$Y$73))</formula>
    </cfRule>
    <cfRule type="expression" dxfId="165" priority="260">
      <formula>AND(($AE$78&lt;$Y$75),($AE$78&gt;$Y$74))</formula>
    </cfRule>
    <cfRule type="expression" dxfId="164" priority="261">
      <formula>AND(($AE$78&lt;$Y$76),($AE$78&gt;$Y$75))</formula>
    </cfRule>
    <cfRule type="expression" dxfId="163" priority="262">
      <formula>AND(($AE$78&lt;$Y$77),($AE$78&gt;$Y$76))</formula>
    </cfRule>
    <cfRule type="expression" dxfId="162" priority="263">
      <formula>AND(($AE$78&lt;$Y$78),($AE$78&gt;$Y$77))</formula>
    </cfRule>
    <cfRule type="expression" dxfId="161" priority="264">
      <formula>AND(($AE$78&lt;$Y$79),($AE$78&gt;$Y$78))</formula>
    </cfRule>
    <cfRule type="expression" dxfId="160" priority="265">
      <formula>AND(($AE$78&lt;$Y$80),($AE$78&gt;$Y$79))</formula>
    </cfRule>
  </conditionalFormatting>
  <conditionalFormatting sqref="N29:P33">
    <cfRule type="expression" dxfId="159" priority="35">
      <formula>AND($AB$79=2)</formula>
    </cfRule>
    <cfRule type="expression" dxfId="158" priority="194">
      <formula>AND(($AE$79&lt;$Y$46),($AE$79&gt;$Y$45))</formula>
    </cfRule>
    <cfRule type="expression" dxfId="157" priority="195">
      <formula>AND(($AE$79&lt;$Y$47),($AE$79&gt;$Y$46))</formula>
    </cfRule>
    <cfRule type="expression" dxfId="156" priority="196">
      <formula>AND(($AE$79&lt;$Y$48),($AE$79&gt;$Y$47))</formula>
    </cfRule>
    <cfRule type="expression" dxfId="155" priority="197">
      <formula>AND(($AE$79&lt;$Y$49),($AE$79&gt;$Y$48))</formula>
    </cfRule>
    <cfRule type="expression" dxfId="154" priority="198">
      <formula>AND(($AE$79&lt;$Y$50),($AE$79&gt;$Y$49))</formula>
    </cfRule>
    <cfRule type="expression" dxfId="153" priority="199">
      <formula>AND(($AE$79&lt;$Y$51),($AE$79&gt;$Y$50))</formula>
    </cfRule>
    <cfRule type="expression" dxfId="152" priority="200">
      <formula>AND(($AE$79&lt;$Y$52),($AE$79&gt;$Y$51))</formula>
    </cfRule>
    <cfRule type="expression" dxfId="151" priority="201">
      <formula>AND(($AE$79&lt;$Y$52),($AE$79&gt;$Y$51))</formula>
    </cfRule>
    <cfRule type="expression" dxfId="150" priority="202">
      <formula>AND(($AE$79&lt;$Y$53),($AE$79&gt;$Y$52))</formula>
    </cfRule>
    <cfRule type="expression" dxfId="149" priority="203">
      <formula>AND(($AE$79&lt;$Y$54),($AE$79&gt;$Y$53))</formula>
    </cfRule>
    <cfRule type="expression" dxfId="148" priority="204">
      <formula>AND(($AE$79&lt;$Y$55),($AE$79&gt;$Y$54))</formula>
    </cfRule>
    <cfRule type="expression" dxfId="147" priority="205">
      <formula>AND(($AE$79&lt;$Y$56),($AE$79&gt;$Y$55))</formula>
    </cfRule>
    <cfRule type="expression" dxfId="146" priority="206">
      <formula>AND(($AE$79&lt;$Y$57),($AE$79&gt;$Y$56))</formula>
    </cfRule>
    <cfRule type="expression" dxfId="145" priority="207">
      <formula>AND(($AE$79&lt;$Y$58),($AE$79&gt;$Y$57))</formula>
    </cfRule>
    <cfRule type="expression" dxfId="144" priority="208">
      <formula>AND(($AE$79&lt;$Y$59),($AE$79&gt;$Y$58))</formula>
    </cfRule>
    <cfRule type="expression" dxfId="143" priority="209">
      <formula>AND(($AE$79&lt;$Y$60),($AE$79&gt;$Y$59))</formula>
    </cfRule>
    <cfRule type="expression" dxfId="142" priority="210">
      <formula>AND(($AE$79&lt;$Y$61),($AE$79&gt;$Y$60))</formula>
    </cfRule>
    <cfRule type="expression" dxfId="141" priority="211">
      <formula>AND(($AE$79&lt;$Y$62),($AE$79&gt;$Y$61))</formula>
    </cfRule>
    <cfRule type="expression" dxfId="140" priority="212">
      <formula>AND(($AE$79&lt;$Y$63),($AE$79&gt;$Y$62))</formula>
    </cfRule>
    <cfRule type="expression" dxfId="139" priority="213">
      <formula>AND(($AE$79&lt;$Y$64),($AE$79&gt;$Y$63))</formula>
    </cfRule>
    <cfRule type="expression" dxfId="138" priority="214">
      <formula>AND(($AE$79&lt;$Y$65),($AE$79&gt;$Y$64))</formula>
    </cfRule>
    <cfRule type="expression" dxfId="137" priority="215">
      <formula>AND(($AE$79&lt;$Y$66),($AE$79&gt;$Y$65))</formula>
    </cfRule>
    <cfRule type="expression" dxfId="136" priority="216">
      <formula>AND(($AE$79&lt;$Y$67),($AE$79&gt;$Y$66))</formula>
    </cfRule>
    <cfRule type="expression" dxfId="135" priority="217">
      <formula>AND(($AE$79&lt;$Y$68),($AE$79&gt;$Y$67))</formula>
    </cfRule>
    <cfRule type="expression" dxfId="134" priority="218">
      <formula>AND(($AE$79&lt;$Y$69),($AE$79&gt;$Y$68))</formula>
    </cfRule>
    <cfRule type="expression" dxfId="133" priority="219">
      <formula>AND(($AE$79&lt;$Y$70),($AE$79&gt;$Y$69))</formula>
    </cfRule>
    <cfRule type="expression" dxfId="132" priority="220">
      <formula>AND(($AE$79&lt;$Y$71),($AE$79&gt;$Y$70))</formula>
    </cfRule>
    <cfRule type="expression" dxfId="131" priority="221">
      <formula>AND(($AE$79&lt;$Y$72),($AE$79&gt;$Y$71))</formula>
    </cfRule>
    <cfRule type="expression" dxfId="130" priority="222">
      <formula>AND(($AE$79&lt;$Y$73),($AE$79&gt;$Y$72))</formula>
    </cfRule>
    <cfRule type="expression" dxfId="129" priority="223">
      <formula>AND(($AE$79&lt;$Y$74),($AE$79&gt;$Y$73))</formula>
    </cfRule>
    <cfRule type="expression" dxfId="128" priority="224">
      <formula>AND(($AE$79&lt;$Y$75),($AE$79&gt;$Y$74))</formula>
    </cfRule>
    <cfRule type="expression" dxfId="127" priority="225">
      <formula>AND(($AE$79&lt;$Y$76),($AE$79&gt;$Y$75))</formula>
    </cfRule>
    <cfRule type="expression" dxfId="126" priority="226">
      <formula>AND(($AE$79&lt;$Y$77),($AE$79&gt;$Y$76))</formula>
    </cfRule>
    <cfRule type="expression" dxfId="125" priority="227">
      <formula>AND(($AE$79&lt;$Y$78),($AE$79&gt;$Y$77))</formula>
    </cfRule>
    <cfRule type="expression" dxfId="124" priority="228">
      <formula>AND(($AE$79&lt;$Y$79),($AE$79&gt;$Y$78))</formula>
    </cfRule>
    <cfRule type="expression" dxfId="123" priority="229">
      <formula>AND(($AE$79&lt;$Y$80),($AE$79&gt;$Y$79))</formula>
    </cfRule>
  </conditionalFormatting>
  <conditionalFormatting sqref="Q29:S33">
    <cfRule type="expression" dxfId="122" priority="34">
      <formula>AND($AB$80=2)</formula>
    </cfRule>
    <cfRule type="expression" dxfId="121" priority="158">
      <formula>AND(($AE$80&lt;$Y$46),($AE$80&gt;$Y$45))</formula>
    </cfRule>
    <cfRule type="expression" dxfId="120" priority="159">
      <formula>AND(($AE$80&lt;$Y$47),($AE$80&gt;$Y$46))</formula>
    </cfRule>
    <cfRule type="expression" dxfId="119" priority="160">
      <formula>AND(($AE$80&lt;$Y$48),($AE$80&gt;$Y$47))</formula>
    </cfRule>
    <cfRule type="expression" dxfId="118" priority="161">
      <formula>AND(($AE$80&lt;$Y$49),($AE$80&gt;$Y$48))</formula>
    </cfRule>
    <cfRule type="expression" dxfId="117" priority="162">
      <formula>AND(($AE$80&lt;$Y$50),($AE$80&gt;$Y$49))</formula>
    </cfRule>
    <cfRule type="expression" dxfId="116" priority="163">
      <formula>AND(($AE$80&lt;$Y$51),($AE$80&gt;$Y$50))</formula>
    </cfRule>
    <cfRule type="expression" dxfId="115" priority="164">
      <formula>AND(($AE$80&lt;$Y$52),($AE$80&gt;$Y$51))</formula>
    </cfRule>
    <cfRule type="expression" dxfId="114" priority="165">
      <formula>AND(($AE$80&lt;$Y$52),($AE$80&gt;$Y$51))</formula>
    </cfRule>
    <cfRule type="expression" dxfId="113" priority="166">
      <formula>AND(($AE$80&lt;$Y$53),($AE$80&gt;$Y$52))</formula>
    </cfRule>
    <cfRule type="expression" dxfId="112" priority="167">
      <formula>AND(($AE$80&lt;$Y$54),($AE$80&gt;$Y$53))</formula>
    </cfRule>
    <cfRule type="expression" dxfId="111" priority="168">
      <formula>AND(($AE$80&lt;$Y$55),($AE$80&gt;$Y$54))</formula>
    </cfRule>
    <cfRule type="expression" dxfId="110" priority="169">
      <formula>AND(($AE$80&lt;$Y$56),($AE$80&gt;$Y$55))</formula>
    </cfRule>
    <cfRule type="expression" dxfId="109" priority="170">
      <formula>AND(($AE$80&lt;$Y$57),($AE$80&gt;$Y$56))</formula>
    </cfRule>
    <cfRule type="expression" dxfId="108" priority="171">
      <formula>AND(($AE$80&lt;$Y$58),($AE$80&gt;$Y$57))</formula>
    </cfRule>
    <cfRule type="expression" dxfId="107" priority="172">
      <formula>AND(($AE$80&lt;$Y$59),($AE$80&gt;$Y$58))</formula>
    </cfRule>
    <cfRule type="expression" dxfId="106" priority="173">
      <formula>AND(($AE$80&lt;$Y$60),($AE$80&gt;$Y$59))</formula>
    </cfRule>
    <cfRule type="expression" dxfId="105" priority="174">
      <formula>AND(($AE$80&lt;$Y$61),($AE$80&gt;$Y$60))</formula>
    </cfRule>
    <cfRule type="expression" dxfId="104" priority="175">
      <formula>AND(($AE$80&lt;$Y$62),($AE$80&gt;$Y$61))</formula>
    </cfRule>
    <cfRule type="expression" dxfId="103" priority="176">
      <formula>AND(($AE$80&lt;$Y$63),($AE$80&gt;$Y$62))</formula>
    </cfRule>
    <cfRule type="expression" dxfId="102" priority="177">
      <formula>AND(($AE$80&lt;$Y$64),($AE$80&gt;$Y$63))</formula>
    </cfRule>
    <cfRule type="expression" dxfId="101" priority="178">
      <formula>AND(($AE$80&lt;$Y$65),($AE$80&gt;$Y$64))</formula>
    </cfRule>
    <cfRule type="expression" dxfId="100" priority="179">
      <formula>AND(($AE$80&lt;$Y$66),($AE$80&gt;$Y$65))</formula>
    </cfRule>
    <cfRule type="expression" dxfId="99" priority="180">
      <formula>AND(($AE$80&lt;$Y$67),($AE$80&gt;$Y$66))</formula>
    </cfRule>
    <cfRule type="expression" dxfId="98" priority="181">
      <formula>AND(($AE$80&lt;$Y$68),($AE$80&gt;$Y$67))</formula>
    </cfRule>
    <cfRule type="expression" dxfId="97" priority="182">
      <formula>AND(($AE$80&lt;$Y$69),($AE$80&gt;$Y$68))</formula>
    </cfRule>
    <cfRule type="expression" dxfId="96" priority="183">
      <formula>AND(($AE$80&lt;$Y$70),($AE$80&gt;$Y$69))</formula>
    </cfRule>
    <cfRule type="expression" dxfId="95" priority="184">
      <formula>AND(($AE$80&lt;$Y$71),($AE$80&gt;$Y$70))</formula>
    </cfRule>
    <cfRule type="expression" dxfId="94" priority="185">
      <formula>AND(($AE$80&lt;$Y$72),($AE$80&gt;$Y$71))</formula>
    </cfRule>
    <cfRule type="expression" dxfId="93" priority="186">
      <formula>AND(($AE$80&lt;$Y$73),($AE$80&gt;$Y$72))</formula>
    </cfRule>
    <cfRule type="expression" dxfId="92" priority="187">
      <formula>AND(($AE$80&lt;$Y$74),($AE$80&gt;$Y$73))</formula>
    </cfRule>
    <cfRule type="expression" dxfId="91" priority="188">
      <formula>AND(($AE$80&lt;$Y$75),($AE$80&gt;$Y$74))</formula>
    </cfRule>
    <cfRule type="expression" dxfId="90" priority="189">
      <formula>AND(($AE$80&lt;$Y$76),($AE$80&gt;$Y$75))</formula>
    </cfRule>
    <cfRule type="expression" dxfId="89" priority="190">
      <formula>AND(($AE$80&lt;$Y$77),($AE$80&gt;$Y$76))</formula>
    </cfRule>
    <cfRule type="expression" dxfId="88" priority="191">
      <formula>AND(($AE$80&lt;$Y$78),($AE$80&gt;$Y$77))</formula>
    </cfRule>
    <cfRule type="expression" dxfId="87" priority="192">
      <formula>AND(($AE$80&lt;$Y$79),($AE$80&gt;$Y$78))</formula>
    </cfRule>
    <cfRule type="expression" dxfId="86" priority="193">
      <formula>AND(($AE$80&lt;$Y$80),($AE$80&gt;$Y$79))</formula>
    </cfRule>
  </conditionalFormatting>
  <conditionalFormatting sqref="N4:P8">
    <cfRule type="expression" dxfId="85" priority="20">
      <formula>AND($AB$49=2)</formula>
    </cfRule>
    <cfRule type="expression" dxfId="84" priority="86">
      <formula>AND(($AE$49&lt;$Y$46),($AE$49&gt;$Y$45))</formula>
    </cfRule>
    <cfRule type="expression" dxfId="83" priority="87">
      <formula>AND(($AE$49&lt;$Y$47),($AE$49&gt;$Y$46))</formula>
    </cfRule>
    <cfRule type="expression" dxfId="82" priority="88">
      <formula>AND(($AE$49&lt;$Y$48),($AE$49&gt;$Y$47))</formula>
    </cfRule>
    <cfRule type="expression" dxfId="81" priority="89">
      <formula>AND(($AE$49&lt;$Y$49),($AE$49&gt;$Y$48))</formula>
    </cfRule>
    <cfRule type="expression" dxfId="80" priority="90">
      <formula>AND(($AE$49&lt;$Y$50),($AE$49&gt;$Y$49))</formula>
    </cfRule>
    <cfRule type="expression" dxfId="79" priority="91">
      <formula>AND(($AE$49&lt;$Y$51),($AE$49&gt;$Y$50))</formula>
    </cfRule>
    <cfRule type="expression" dxfId="78" priority="92">
      <formula>AND(($AE$49&lt;$Y$52),($AE$49&gt;$Y$51))</formula>
    </cfRule>
    <cfRule type="expression" dxfId="77" priority="93">
      <formula>AND(($AE$49&lt;$Y$52),($AE$49&gt;$Y$51))</formula>
    </cfRule>
    <cfRule type="expression" dxfId="76" priority="94">
      <formula>AND(($AE$49&lt;$Y$53),($AE$49&gt;$Y$52))</formula>
    </cfRule>
    <cfRule type="expression" dxfId="75" priority="95">
      <formula>AND(($AE$49&lt;$Y$54),($AE$49&gt;$Y$53))</formula>
    </cfRule>
    <cfRule type="expression" dxfId="74" priority="96">
      <formula>AND(($AE$49&lt;$Y$55),($AE$49&gt;$Y$54))</formula>
    </cfRule>
    <cfRule type="expression" dxfId="73" priority="97">
      <formula>AND(($AE$49&lt;$Y$56),($AE$49&gt;$Y$55))</formula>
    </cfRule>
    <cfRule type="expression" dxfId="72" priority="98">
      <formula>AND(($AE$49&lt;$Y$57),($AE$49&gt;$Y$56))</formula>
    </cfRule>
    <cfRule type="expression" dxfId="71" priority="99">
      <formula>AND(($AE$49&lt;$Y$58),($AE$49&gt;$Y$57))</formula>
    </cfRule>
    <cfRule type="expression" dxfId="70" priority="100">
      <formula>AND(($AE$49&lt;$Y$59),($AE$49&gt;$Y$58))</formula>
    </cfRule>
    <cfRule type="expression" dxfId="69" priority="101">
      <formula>AND(($AE$49&lt;$Y$60),($AE$49&gt;$Y$59))</formula>
    </cfRule>
    <cfRule type="expression" dxfId="68" priority="102">
      <formula>AND(($AE$49&lt;$Y$61),($AE$49&gt;$Y$60))</formula>
    </cfRule>
    <cfRule type="expression" dxfId="67" priority="103">
      <formula>AND(($AE$49&lt;$Y$62),($AE$49&gt;$Y$61))</formula>
    </cfRule>
    <cfRule type="expression" dxfId="66" priority="104">
      <formula>AND(($AE$49&lt;$Y$63),($AE$49&gt;$Y$62))</formula>
    </cfRule>
    <cfRule type="expression" dxfId="65" priority="105">
      <formula>AND(($AE$49&lt;$Y$64),($AE$49&gt;$Y$63))</formula>
    </cfRule>
    <cfRule type="expression" dxfId="64" priority="106">
      <formula>AND(($AE$49&lt;$Y$65),($AE$49&gt;$Y$64))</formula>
    </cfRule>
    <cfRule type="expression" dxfId="63" priority="107">
      <formula>AND(($AE$49&lt;$Y$66),($AE$49&gt;$Y$65))</formula>
    </cfRule>
    <cfRule type="expression" dxfId="62" priority="108">
      <formula>AND(($AE$49&lt;$Y$67),($AE$49&gt;$Y$66))</formula>
    </cfRule>
    <cfRule type="expression" dxfId="61" priority="109">
      <formula>AND(($AE$49&lt;$Y$68),($AE$49&gt;$Y$67))</formula>
    </cfRule>
    <cfRule type="expression" dxfId="60" priority="110">
      <formula>AND(($AE$49&lt;$Y$69),($AE$49&gt;$Y$68))</formula>
    </cfRule>
    <cfRule type="expression" dxfId="59" priority="111">
      <formula>AND(($AE$49&lt;$Y$70),($AE$49&gt;$Y$69))</formula>
    </cfRule>
    <cfRule type="expression" dxfId="58" priority="112">
      <formula>AND(($AE$49&lt;$Y$71),($AE$49&gt;$Y$70))</formula>
    </cfRule>
    <cfRule type="expression" dxfId="57" priority="113">
      <formula>AND(($AE$49&lt;$Y$72),($AE$49&gt;$Y$71))</formula>
    </cfRule>
    <cfRule type="expression" dxfId="56" priority="114">
      <formula>AND(($AE$49&lt;$Y$73),($AE$49&gt;$Y$72))</formula>
    </cfRule>
    <cfRule type="expression" dxfId="55" priority="115">
      <formula>AND(($AE$49&lt;$Y$74),($AE$49&gt;$Y$73))</formula>
    </cfRule>
    <cfRule type="expression" dxfId="54" priority="116">
      <formula>AND(($AE$49&lt;$Y$75),($AE$49&gt;$Y$74))</formula>
    </cfRule>
    <cfRule type="expression" dxfId="53" priority="117">
      <formula>AND(($AE$49&lt;$Y$76),($AE$49&gt;$Y$75))</formula>
    </cfRule>
    <cfRule type="expression" dxfId="52" priority="118">
      <formula>AND(($AE$49&lt;$Y$77),($AE$49&gt;$Y$76))</formula>
    </cfRule>
    <cfRule type="expression" dxfId="51" priority="119">
      <formula>AND(($AE$49&lt;$Y$78),($AE$49&gt;$Y$77))</formula>
    </cfRule>
    <cfRule type="expression" dxfId="50" priority="120">
      <formula>AND(($AE$49&lt;$Y$79),($AE$49&gt;$Y$78))</formula>
    </cfRule>
    <cfRule type="expression" dxfId="49" priority="121">
      <formula>AND(($AE$49&lt;$Y$80),($AE$49&gt;$Y$79))</formula>
    </cfRule>
  </conditionalFormatting>
  <conditionalFormatting sqref="N9:P13">
    <cfRule type="expression" dxfId="48" priority="14">
      <formula>AND($AB$55=2)</formula>
    </cfRule>
    <cfRule type="expression" dxfId="47" priority="50">
      <formula>AND(($AE$55&lt;$Y$46),($AE$55&gt;$Y$45))</formula>
    </cfRule>
    <cfRule type="expression" dxfId="46" priority="51">
      <formula>AND(($AE$55&lt;$Y$47),($AE$55&gt;$Y$46))</formula>
    </cfRule>
    <cfRule type="expression" dxfId="45" priority="52">
      <formula>AND(($AE$55&lt;$Y$48),($AE$55&gt;$Y$47))</formula>
    </cfRule>
    <cfRule type="expression" dxfId="44" priority="53">
      <formula>AND(($AE$55&lt;$Y$49),($AE$55&gt;$Y$48))</formula>
    </cfRule>
    <cfRule type="expression" dxfId="43" priority="54">
      <formula>AND(($AE$55&lt;$Y$50),($AE$55&gt;$Y$49))</formula>
    </cfRule>
    <cfRule type="expression" dxfId="42" priority="55">
      <formula>AND(($AE$55&lt;$Y$51),($AE$55&gt;$Y$50))</formula>
    </cfRule>
    <cfRule type="expression" dxfId="41" priority="56">
      <formula>AND(($AE$55&lt;$Y$52),($AE$55&gt;$Y$51))</formula>
    </cfRule>
    <cfRule type="expression" dxfId="40" priority="57">
      <formula>AND(($AE$55&lt;$Y$52),($AE$55&gt;$Y$51))</formula>
    </cfRule>
    <cfRule type="expression" dxfId="39" priority="58">
      <formula>AND(($AE$55&lt;$Y$53),($AE$55&gt;$Y$52))</formula>
    </cfRule>
    <cfRule type="expression" dxfId="38" priority="59">
      <formula>AND(($AE$55&lt;$Y$54),($AE$55&gt;$Y$53))</formula>
    </cfRule>
    <cfRule type="expression" dxfId="37" priority="60">
      <formula>AND(($AE$55&lt;$Y$55),($AE$55&gt;$Y$54))</formula>
    </cfRule>
    <cfRule type="expression" dxfId="36" priority="61">
      <formula>AND(($AE$55&lt;$Y$56),($AE$55&gt;$Y$55))</formula>
    </cfRule>
    <cfRule type="expression" dxfId="35" priority="62">
      <formula>AND(($AE$55&lt;$Y$57),($AE$55&gt;$Y$56))</formula>
    </cfRule>
    <cfRule type="expression" dxfId="34" priority="63">
      <formula>AND(($AE$55&lt;$Y$58),($AE$55&gt;$Y$57))</formula>
    </cfRule>
    <cfRule type="expression" dxfId="33" priority="64">
      <formula>AND(($AE$55&lt;$Y$59),($AE$55&gt;$Y$58))</formula>
    </cfRule>
    <cfRule type="expression" dxfId="32" priority="65">
      <formula>AND(($AE$55&lt;$Y$60),($AE$55&gt;$Y$59))</formula>
    </cfRule>
    <cfRule type="expression" dxfId="31" priority="66">
      <formula>AND(($AE$55&lt;$Y$61),($AE$55&gt;$Y$60))</formula>
    </cfRule>
    <cfRule type="expression" dxfId="30" priority="67">
      <formula>AND(($AE$55&lt;$Y$62),($AE$55&gt;$Y$61))</formula>
    </cfRule>
    <cfRule type="expression" dxfId="29" priority="68">
      <formula>AND(($AE$55&lt;$Y$63),($AE$55&gt;$Y$62))</formula>
    </cfRule>
    <cfRule type="expression" dxfId="28" priority="69">
      <formula>AND(($AE$55&lt;$Y$64),($AE$55&gt;$Y$63))</formula>
    </cfRule>
    <cfRule type="expression" dxfId="27" priority="70">
      <formula>AND(($AE$55&lt;$Y$65),($AE$55&gt;$Y$64))</formula>
    </cfRule>
    <cfRule type="expression" dxfId="26" priority="71">
      <formula>AND(($AE$55&lt;$Y$66),($AE$55&gt;$Y$65))</formula>
    </cfRule>
    <cfRule type="expression" dxfId="25" priority="72">
      <formula>AND(($AE$55&lt;$Y$67),($AE$55&gt;$Y$66))</formula>
    </cfRule>
    <cfRule type="expression" dxfId="24" priority="73">
      <formula>AND(($AE$55&lt;$Y$68),($AE$55&gt;$Y$67))</formula>
    </cfRule>
    <cfRule type="expression" dxfId="23" priority="74">
      <formula>AND(($AE$55&lt;$Y$69),($AE$55&gt;$Y$68))</formula>
    </cfRule>
    <cfRule type="expression" dxfId="22" priority="75">
      <formula>AND(($AE$55&lt;$Y$70),($AE$55&gt;$Y$69))</formula>
    </cfRule>
    <cfRule type="expression" dxfId="21" priority="76">
      <formula>AND(($AE$55&lt;$Y$71),($AE$55&gt;$Y$70))</formula>
    </cfRule>
    <cfRule type="expression" dxfId="20" priority="77">
      <formula>AND(($AE$55&lt;$Y$72),($AE$55&gt;$Y$71))</formula>
    </cfRule>
    <cfRule type="expression" dxfId="19" priority="78">
      <formula>AND(($AE$55&lt;$Y$73),($AE$55&gt;$Y$72))</formula>
    </cfRule>
    <cfRule type="expression" dxfId="18" priority="79">
      <formula>AND(($AE$55&lt;$Y$74),($AE$55&gt;$Y$73))</formula>
    </cfRule>
    <cfRule type="expression" dxfId="17" priority="80">
      <formula>AND(($AE$55&lt;$Y$75),($AE$55&gt;$Y$74))</formula>
    </cfRule>
    <cfRule type="expression" dxfId="16" priority="81">
      <formula>AND(($AE$55&lt;$Y$76),($AE$55&gt;$Y$75))</formula>
    </cfRule>
    <cfRule type="expression" dxfId="15" priority="82">
      <formula>AND(($AE$55&lt;$Y$77),($AE$55&gt;$Y$76))</formula>
    </cfRule>
    <cfRule type="expression" dxfId="14" priority="83">
      <formula>AND(($AE$55&lt;$Y$78),($AE$55&gt;$Y$77))</formula>
    </cfRule>
    <cfRule type="expression" dxfId="13" priority="84">
      <formula>AND(($AE$55&lt;$Y$79),($AE$55&gt;$Y$78))</formula>
    </cfRule>
    <cfRule type="expression" dxfId="12" priority="85">
      <formula>AND(($AE$55&lt;$Y$80),($AE$55&gt;$Y$79))</formula>
    </cfRule>
  </conditionalFormatting>
  <conditionalFormatting sqref="B36:G37">
    <cfRule type="expression" dxfId="11" priority="12">
      <formula>OR($AD$44=10,$AD$44=20,$AD$44=30,$AD$44=40,$AD$44=50,$AD$44=60)</formula>
    </cfRule>
  </conditionalFormatting>
  <conditionalFormatting sqref="H39:O40">
    <cfRule type="expression" dxfId="10" priority="11">
      <formula>OR($AD$44=11,$AD$44=21,$AD$44=31,$AD$44=41,$AD$44=51,$AD$44=61)</formula>
    </cfRule>
  </conditionalFormatting>
  <conditionalFormatting sqref="B39:G40">
    <cfRule type="expression" dxfId="9" priority="10">
      <formula>OR($AD$44=12,$AD$44=22,$AD$44=32,$AD$44=42,$AD$44=52,$AD$44=62)</formula>
    </cfRule>
  </conditionalFormatting>
  <conditionalFormatting sqref="H36:O37">
    <cfRule type="expression" dxfId="8" priority="9">
      <formula>OR($AD$44=13,$AD$44=23,$AD$44=33,$AD$44=43,$AD$44=53,$AD$44=63)</formula>
    </cfRule>
  </conditionalFormatting>
  <conditionalFormatting sqref="P36:S37">
    <cfRule type="expression" dxfId="7" priority="8">
      <formula>OR($AD$44=14,$AD$44=24,$AD$44=34,$AD$44=44,$AD$44=54,$AD$44=64)</formula>
    </cfRule>
  </conditionalFormatting>
  <conditionalFormatting sqref="P39:S40">
    <cfRule type="expression" dxfId="6" priority="7">
      <formula>OR($AD$44=15,$AD$44=25,$AD$44=35,$AD$44=45,$AD$44=55,$AD$44=65)</formula>
    </cfRule>
  </conditionalFormatting>
  <conditionalFormatting sqref="B38:G38">
    <cfRule type="expression" dxfId="5" priority="6">
      <formula>OR($AD$44=10,$AD$44=20,$AD$44=30,$AD$44=40,$AD$44=50,$AD$44=60)</formula>
    </cfRule>
  </conditionalFormatting>
  <conditionalFormatting sqref="H38:O38">
    <cfRule type="expression" dxfId="4" priority="5">
      <formula>OR($AD$44=13,$AD$44=23,$AD$44=33,$AD$44=43,$AD$44=53,$AD$44=63)</formula>
    </cfRule>
  </conditionalFormatting>
  <conditionalFormatting sqref="P38:S38">
    <cfRule type="expression" dxfId="3" priority="4">
      <formula>OR($AD$44=14,$AD$44=24,$AD$44=34,$AD$44=44,$AD$44=54,$AD$44=64)</formula>
    </cfRule>
  </conditionalFormatting>
  <conditionalFormatting sqref="B41:G41">
    <cfRule type="expression" dxfId="2" priority="3">
      <formula>OR($AD$44=12,$AD$44=22,$AD$44=32,$AD$44=42,$AD$44=52,$AD$44=62)</formula>
    </cfRule>
  </conditionalFormatting>
  <conditionalFormatting sqref="H41:O41">
    <cfRule type="expression" dxfId="1" priority="2">
      <formula>OR($AD$44=11,$AD$44=21,$AD$44=31,$AD$44=41,$AD$44=51,$AD$44=61)</formula>
    </cfRule>
  </conditionalFormatting>
  <conditionalFormatting sqref="P41:S41">
    <cfRule type="expression" dxfId="0" priority="1">
      <formula>OR($AD$44=15,$AD$44=25,$AD$44=35,$AD$44=45,$AD$44=55,$AD$44=65)</formula>
    </cfRule>
  </conditionalFormatting>
  <hyperlinks>
    <hyperlink ref="N35:S35" r:id="rId1" display="http://bilgetube/video/276/Global-Alfa-Avc%C4%B1s%C4%B1-Raporu-"/>
  </hyperlinks>
  <pageMargins left="0.7" right="0.7" top="0.75" bottom="0.75" header="0.3" footer="0.3"/>
  <pageSetup paperSize="9" scale="65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5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6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205</v>
      </c>
      <c r="C1" s="12" t="s">
        <v>206</v>
      </c>
      <c r="D1" s="12" t="s">
        <v>207</v>
      </c>
      <c r="E1" s="12" t="s">
        <v>208</v>
      </c>
      <c r="F1" s="12" t="s">
        <v>209</v>
      </c>
      <c r="G1" s="12" t="s">
        <v>210</v>
      </c>
      <c r="H1" s="12" t="s">
        <v>211</v>
      </c>
      <c r="I1" s="12" t="s">
        <v>212</v>
      </c>
      <c r="J1" s="12" t="s">
        <v>213</v>
      </c>
      <c r="K1" s="12" t="s">
        <v>214</v>
      </c>
      <c r="L1" s="12" t="s">
        <v>215</v>
      </c>
      <c r="M1" s="12" t="s">
        <v>216</v>
      </c>
      <c r="N1" s="12" t="s">
        <v>217</v>
      </c>
      <c r="O1" s="12" t="s">
        <v>218</v>
      </c>
      <c r="P1" s="12" t="s">
        <v>219</v>
      </c>
      <c r="Q1" s="12" t="s">
        <v>220</v>
      </c>
      <c r="R1" s="12" t="s">
        <v>221</v>
      </c>
      <c r="S1" s="12" t="s">
        <v>222</v>
      </c>
      <c r="T1" s="12" t="s">
        <v>223</v>
      </c>
      <c r="U1" s="12" t="s">
        <v>224</v>
      </c>
      <c r="V1" s="12" t="s">
        <v>225</v>
      </c>
      <c r="W1" s="12" t="s">
        <v>226</v>
      </c>
      <c r="X1" s="12" t="s">
        <v>227</v>
      </c>
      <c r="Y1" s="12" t="s">
        <v>228</v>
      </c>
      <c r="Z1" s="12" t="s">
        <v>229</v>
      </c>
      <c r="AA1" s="12" t="s">
        <v>230</v>
      </c>
      <c r="AB1" s="12" t="s">
        <v>231</v>
      </c>
      <c r="AC1" s="12" t="s">
        <v>232</v>
      </c>
      <c r="AD1" s="12" t="s">
        <v>233</v>
      </c>
      <c r="AE1" s="12" t="s">
        <v>234</v>
      </c>
      <c r="AF1" s="12" t="s">
        <v>235</v>
      </c>
      <c r="AG1" s="12" t="s">
        <v>236</v>
      </c>
      <c r="AH1" s="12" t="s">
        <v>237</v>
      </c>
      <c r="AI1" s="12" t="s">
        <v>238</v>
      </c>
      <c r="AJ1" s="12" t="s">
        <v>239</v>
      </c>
      <c r="AK1" s="12" t="s">
        <v>240</v>
      </c>
      <c r="AL1" s="12" t="s">
        <v>241</v>
      </c>
      <c r="AM1" s="12" t="s">
        <v>242</v>
      </c>
      <c r="AN1" s="12" t="s">
        <v>243</v>
      </c>
      <c r="AO1" s="12" t="s">
        <v>244</v>
      </c>
      <c r="AP1" s="12" t="s">
        <v>245</v>
      </c>
      <c r="AQ1" s="12" t="s">
        <v>246</v>
      </c>
      <c r="AR1" s="12" t="s">
        <v>247</v>
      </c>
      <c r="AS1" s="12" t="s">
        <v>248</v>
      </c>
      <c r="AT1" s="12" t="s">
        <v>249</v>
      </c>
      <c r="AU1" s="12" t="s">
        <v>250</v>
      </c>
      <c r="AV1" s="12" t="s">
        <v>251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v>43390.336980671294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192</v>
      </c>
      <c r="J4" s="29" t="s">
        <v>985</v>
      </c>
      <c r="K4" s="29" t="s">
        <v>1010</v>
      </c>
      <c r="L4" s="29" t="s">
        <v>985</v>
      </c>
      <c r="M4" s="29" t="s">
        <v>1010</v>
      </c>
      <c r="N4" s="28" t="s">
        <v>27</v>
      </c>
      <c r="O4" s="28" t="s">
        <v>28</v>
      </c>
      <c r="P4" s="29" t="s">
        <v>985</v>
      </c>
      <c r="Q4" s="9" t="s">
        <v>137</v>
      </c>
      <c r="R4" s="9" t="s">
        <v>138</v>
      </c>
      <c r="S4" s="8" t="s">
        <v>134</v>
      </c>
      <c r="T4" s="8" t="s">
        <v>193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939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203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1009</v>
      </c>
      <c r="AQ4" t="s">
        <v>200</v>
      </c>
      <c r="AR4" t="s">
        <v>202</v>
      </c>
      <c r="AS4" t="s">
        <v>194</v>
      </c>
      <c r="AT4" t="s">
        <v>201</v>
      </c>
      <c r="AU4" t="s">
        <v>184</v>
      </c>
      <c r="AV4" t="s">
        <v>944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60</v>
      </c>
      <c r="V5" s="26">
        <f>Sonuc!B41</f>
        <v>-60</v>
      </c>
      <c r="W5" s="26">
        <f>Sonuc!M38</f>
        <v>10</v>
      </c>
      <c r="X5" s="26">
        <f>Sonuc!H38</f>
        <v>-10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127</v>
      </c>
      <c r="C6" s="31"/>
      <c r="D6" s="31"/>
      <c r="E6" s="31"/>
      <c r="F6" s="31"/>
      <c r="G6" s="32"/>
      <c r="H6" s="32"/>
      <c r="I6" s="33"/>
      <c r="J6" s="32">
        <v>7.4237360847671239</v>
      </c>
      <c r="K6" s="32">
        <v>6.3454149296108096</v>
      </c>
      <c r="L6" s="32">
        <v>6.3857558004290409</v>
      </c>
      <c r="M6" s="32">
        <v>5.5035283536361606</v>
      </c>
      <c r="N6" s="32"/>
      <c r="O6" s="32"/>
      <c r="P6" s="32">
        <v>4.1861630023209946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42</v>
      </c>
      <c r="C7" s="4">
        <v>10</v>
      </c>
      <c r="D7" s="4">
        <v>0</v>
      </c>
      <c r="E7" s="4">
        <v>5</v>
      </c>
      <c r="F7" s="4">
        <v>15</v>
      </c>
      <c r="G7" s="4">
        <v>28</v>
      </c>
      <c r="H7" s="4">
        <v>19.579999999999998</v>
      </c>
      <c r="I7" s="34">
        <v>2039.0490480394687</v>
      </c>
      <c r="J7" s="35">
        <v>15.689102564102562</v>
      </c>
      <c r="K7" s="35">
        <v>9.7026759167492553</v>
      </c>
      <c r="L7" s="35">
        <v>7.1537102483085162</v>
      </c>
      <c r="M7" s="35">
        <v>6.2824098165356208</v>
      </c>
      <c r="N7" s="4">
        <v>0.44500000000000001</v>
      </c>
      <c r="O7" s="4">
        <v>-48.656312356325195</v>
      </c>
      <c r="P7" s="35">
        <v>3.0847803881511751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0.43003064361378973</v>
      </c>
      <c r="T7" s="37" t="str">
        <f>IF(ISERROR((IF((G7/H7-1)&lt;$T$5,(G7/H7-1)+A7,"")))=TRUE," ",((IF((G7/H7-1)&lt;$T$5,(G7/H7-1)+A7,""))))</f>
        <v/>
      </c>
      <c r="U7" s="37">
        <f>IF(ISERROR((IF(((J7/$J$6-1))&gt;($U$5/100),((J7/$J$6-1)),"")))=TRUE," ",((IF(((J7/$J$6-1))&gt;($U$5/100),((J7/$J$6-1)),""))))</f>
        <v>1.1133701932501707</v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0.12026054109802931</v>
      </c>
      <c r="X7" s="37" t="str">
        <f>IF(ISERROR((IF(((L7/$L$6-1))&lt;($X$5/100),((L7/$L$6-1)),"")))=TRUE," ",((IF(((L7/$L$6-1))&lt;($X$5/100),((L7/$L$6-1)),""))))</f>
        <v/>
      </c>
      <c r="Y7" s="1">
        <f>IF(ISERROR((RANK(U7,U$7:U$391,0)))=TRUE," ",((RANK(U7,U$7:U$391,0))))</f>
        <v>5</v>
      </c>
      <c r="Z7" s="1" t="str">
        <f>IF(ISERROR((RANK(V7,V$7:V$391,1)))=TRUE," ",((RANK(V7,V$7:V$391,1))))</f>
        <v xml:space="preserve"> </v>
      </c>
      <c r="AA7" s="1">
        <f>IF(ISERROR((RANK(W7,W$7:W$391,0)))=TRUE," ",((RANK(W7,W$7:W$391,0))))</f>
        <v>7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13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>
        <f>IF(ISERROR((IF((AND(P7&gt;$AG$6,P7&lt;$AG$5))=TRUE,P7+A7," ")))=TRUE," ",((IF((AND(P7&gt;$AG$6,P7&lt;$AG$5))=TRUE,P7+A7," "))))</f>
        <v>3.0847803882511751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32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42</v>
      </c>
      <c r="AP7" t="s">
        <v>1020</v>
      </c>
      <c r="AQ7" s="22">
        <v>-111.33701932501707</v>
      </c>
      <c r="AR7" s="21">
        <v>-12.026054109802931</v>
      </c>
      <c r="AS7">
        <v>43.003064351378974</v>
      </c>
      <c r="AT7">
        <v>111.33701932501707</v>
      </c>
      <c r="AU7">
        <v>12.026054109802931</v>
      </c>
      <c r="AV7" t="s">
        <v>1021</v>
      </c>
    </row>
    <row r="8" spans="1:48" x14ac:dyDescent="0.25">
      <c r="A8" s="14">
        <v>1.1000000000000001E-10</v>
      </c>
      <c r="B8" t="s">
        <v>81</v>
      </c>
      <c r="C8" s="4">
        <v>0</v>
      </c>
      <c r="D8" s="4">
        <v>0</v>
      </c>
      <c r="E8" s="4">
        <v>0</v>
      </c>
      <c r="F8" s="4">
        <v>0</v>
      </c>
      <c r="G8" s="4" t="s">
        <v>161</v>
      </c>
      <c r="H8" s="4">
        <v>5.07</v>
      </c>
      <c r="I8" s="34">
        <v>89.17107926456525</v>
      </c>
      <c r="J8" s="35" t="s">
        <v>1019</v>
      </c>
      <c r="K8" s="35" t="s">
        <v>1019</v>
      </c>
      <c r="L8" s="35" t="s">
        <v>1019</v>
      </c>
      <c r="M8" s="35" t="s">
        <v>1019</v>
      </c>
      <c r="N8" s="4" t="s">
        <v>161</v>
      </c>
      <c r="O8" s="4" t="s">
        <v>161</v>
      </c>
      <c r="P8" s="35" t="s">
        <v>166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>IF(ISERROR((IF((G8/H8-1)&gt;($S$5/100),(G8/H8-1)+A8,"")))=TRUE," ",((IF((G8/H8-1)&gt;($S$5/100),(G8/H8-1)+A8,""))))</f>
        <v xml:space="preserve"> </v>
      </c>
      <c r="T8" s="37" t="str">
        <f>IF(ISERROR((IF((G8/H8-1)&lt;($T$5/100),(G8/H8-1)+A8,"")))=TRUE," ",((IF((G8/H8-1)&lt;($T$5/100),(G8/H8-1)+A8,""))))</f>
        <v xml:space="preserve"> </v>
      </c>
      <c r="U8" s="37" t="str">
        <f t="shared" ref="U8:U71" si="2">IF(ISERROR((IF(((J8/$J$6-1))&gt;($U$5/100),((J8/$J$6-1)),"")))=TRUE," ",((IF(((J8/$J$6-1))&gt;($U$5/100),((J8/$J$6-1)),""))))</f>
        <v xml:space="preserve"> </v>
      </c>
      <c r="V8" s="37" t="str">
        <f t="shared" ref="V8:V71" si="3">IF(ISERROR((IF(((J8/$J$6-1))&lt;($V$5/100),((J8/$J$6-1)),"")))=TRUE," ",((IF(((J8/$J$6-1))&lt;($V$5/100),((J8/$J$6-1)),""))))</f>
        <v xml:space="preserve"> </v>
      </c>
      <c r="W8" s="37" t="str">
        <f t="shared" ref="W8:W71" si="4">IF(ISERROR((IF(((L8/$L$6-1))&gt;($W$5/100),((L8/$L$6-1)),"")))=TRUE," ",((IF(((L8/$L$6-1))&gt;($W$5/100),((L8/$L$6-1)),""))))</f>
        <v xml:space="preserve"> </v>
      </c>
      <c r="X8" s="37" t="str">
        <f t="shared" ref="X8:X71" si="5">IF(ISERROR((IF(((L8/$L$6-1))&lt;($X$5/100),((L8/$L$6-1)),"")))=TRUE," ",((IF(((L8/$L$6-1))&lt;($X$5/100),((L8/$L$6-1)),""))))</f>
        <v xml:space="preserve"> </v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 t="str">
        <f t="shared" ref="AC8:AC71" si="10">IF(ISERROR((RANK(S8,S$7:S$391,0)))=TRUE," ",((RANK(S8,S$7:S$391,0))))</f>
        <v xml:space="preserve"> </v>
      </c>
      <c r="AD8" s="1" t="str">
        <f t="shared" ref="AD8:AD71" si="11">IF(ISERROR((RANK(T8,T$7:T$391,1)))=TRUE," ",((RANK(T8,T$7:T$391,1))))</f>
        <v xml:space="preserve"> </v>
      </c>
      <c r="AE8" s="1" t="str">
        <f t="shared" ref="AE8:AE71" si="12">IF(ISERROR((RANK(Q8,Q$7:Q$391,0)))=TRUE," ",((RANK(Q8,Q$7:Q$391,0))))</f>
        <v xml:space="preserve"> </v>
      </c>
      <c r="AF8" s="1" t="str">
        <f t="shared" ref="AF8:AF71" si="13">IF(ISERROR((RANK(R8,R$7:R$391,0)))=TRUE," ",((RANK(R8,R$7:R$391,0))))</f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I71" si="16">IF(ISERROR((RANK(AG8,AG$7:AG$391,0)))=TRUE," ",((RANK(AG8,AG$7:AG$391,0))))</f>
        <v xml:space="preserve"> 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81</v>
      </c>
      <c r="AP8" t="s">
        <v>1022</v>
      </c>
      <c r="AQ8" s="22" t="e">
        <v>#VALUE!</v>
      </c>
      <c r="AR8" s="21" t="e">
        <v>#VALUE!</v>
      </c>
      <c r="AS8" t="s">
        <v>166</v>
      </c>
      <c r="AT8" t="e">
        <v>#VALUE!</v>
      </c>
      <c r="AU8" t="e">
        <v>#VALUE!</v>
      </c>
      <c r="AV8" t="s">
        <v>1023</v>
      </c>
    </row>
    <row r="9" spans="1:48" x14ac:dyDescent="0.25">
      <c r="A9" s="14">
        <v>1.2E-10</v>
      </c>
      <c r="B9" t="s">
        <v>30</v>
      </c>
      <c r="C9" s="4">
        <v>18</v>
      </c>
      <c r="D9" s="4">
        <v>2</v>
      </c>
      <c r="E9" s="4">
        <v>7</v>
      </c>
      <c r="F9" s="4">
        <v>27</v>
      </c>
      <c r="G9" s="4">
        <v>8.6000003814697266</v>
      </c>
      <c r="H9" s="4">
        <v>7.02</v>
      </c>
      <c r="I9" s="34">
        <v>4938.7059284989982</v>
      </c>
      <c r="J9" s="35">
        <v>4.9367088607594933</v>
      </c>
      <c r="K9" s="35">
        <v>4.1342756183745584</v>
      </c>
      <c r="L9" s="35" t="s">
        <v>1019</v>
      </c>
      <c r="M9" s="35" t="s">
        <v>1019</v>
      </c>
      <c r="N9" s="4">
        <v>1.3560000000000001</v>
      </c>
      <c r="O9" s="4" t="s">
        <v>161</v>
      </c>
      <c r="P9" s="35">
        <v>4.1737891737891735</v>
      </c>
      <c r="Q9" s="36" t="str">
        <f t="shared" si="0"/>
        <v xml:space="preserve"> </v>
      </c>
      <c r="R9" s="36" t="str">
        <f t="shared" si="1"/>
        <v xml:space="preserve"> </v>
      </c>
      <c r="S9" s="37">
        <f t="shared" ref="S9:S71" si="22">IF(ISERROR((IF((G9/H9-1)&gt;($S$5/100),(G9/H9-1)+A9,"")))=TRUE," ",((IF((G9/H9-1)&gt;($S$5/100),(G9/H9-1)+A9,""))))</f>
        <v>0.22507127953164208</v>
      </c>
      <c r="T9" s="37" t="str">
        <f t="shared" ref="T9:T72" si="23">IF(ISERROR((IF((G9/H9-1)&lt;($T$5/100),(G9/H9-1)+A9,"")))=TRUE," ",((IF((G9/H9-1)&lt;($T$5/100),(G9/H9-1)+A9,""))))</f>
        <v/>
      </c>
      <c r="U9" s="37" t="str">
        <f t="shared" si="2"/>
        <v/>
      </c>
      <c r="V9" s="37" t="str">
        <f>IF(ISERROR((IF(((J9/$J$6-1))&lt;($V$5/100),((J9/$J$6-1)),"")))=TRUE," ",((IF(((J9/$J$6-1))&lt;($V$5/100),((J9/$J$6-1)),""))))</f>
        <v/>
      </c>
      <c r="W9" s="37" t="str">
        <f t="shared" si="4"/>
        <v xml:space="preserve"> </v>
      </c>
      <c r="X9" s="37" t="str">
        <f t="shared" si="5"/>
        <v xml:space="preserve"> </v>
      </c>
      <c r="Y9" s="1" t="str">
        <f t="shared" si="6"/>
        <v xml:space="preserve"> </v>
      </c>
      <c r="Z9" s="1" t="str">
        <f t="shared" si="7"/>
        <v xml:space="preserve"> </v>
      </c>
      <c r="AA9" s="1" t="str">
        <f t="shared" si="8"/>
        <v xml:space="preserve"> </v>
      </c>
      <c r="AB9" s="1" t="str">
        <f t="shared" si="9"/>
        <v xml:space="preserve"> </v>
      </c>
      <c r="AC9" s="1">
        <f t="shared" si="10"/>
        <v>40</v>
      </c>
      <c r="AD9" s="1" t="str">
        <f t="shared" si="11"/>
        <v xml:space="preserve"> </v>
      </c>
      <c r="AE9" s="1" t="str">
        <f t="shared" si="12"/>
        <v xml:space="preserve"> </v>
      </c>
      <c r="AF9" s="1" t="str">
        <f t="shared" si="13"/>
        <v xml:space="preserve"> </v>
      </c>
      <c r="AG9" s="38">
        <f t="shared" si="14"/>
        <v>4.1737891739091735</v>
      </c>
      <c r="AH9" s="38" t="str">
        <f t="shared" si="15"/>
        <v xml:space="preserve"> </v>
      </c>
      <c r="AI9" s="1">
        <f t="shared" si="16"/>
        <v>25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30</v>
      </c>
      <c r="AP9" t="s">
        <v>1024</v>
      </c>
      <c r="AQ9" s="22">
        <v>33.501018834853234</v>
      </c>
      <c r="AR9" s="21" t="e">
        <v>#VALUE!</v>
      </c>
      <c r="AS9">
        <v>22.507127941164207</v>
      </c>
      <c r="AT9">
        <v>-33.501018834853234</v>
      </c>
      <c r="AU9" t="e">
        <v>#VALUE!</v>
      </c>
      <c r="AV9" t="s">
        <v>1025</v>
      </c>
    </row>
    <row r="10" spans="1:48" x14ac:dyDescent="0.25">
      <c r="A10" s="14">
        <v>1.2999999999999999E-10</v>
      </c>
      <c r="B10" t="s">
        <v>119</v>
      </c>
      <c r="C10" s="4">
        <v>0</v>
      </c>
      <c r="D10" s="4">
        <v>3</v>
      </c>
      <c r="E10" s="4">
        <v>0</v>
      </c>
      <c r="F10" s="4">
        <v>3</v>
      </c>
      <c r="G10" s="4">
        <v>0.61000001430511475</v>
      </c>
      <c r="H10" s="4">
        <v>0.62</v>
      </c>
      <c r="I10" s="34">
        <v>79.512053888240288</v>
      </c>
      <c r="J10" s="35" t="s">
        <v>1019</v>
      </c>
      <c r="K10" s="35" t="s">
        <v>1019</v>
      </c>
      <c r="L10" s="35">
        <v>6.9630565428109863</v>
      </c>
      <c r="M10" s="35">
        <v>10.668643564356437</v>
      </c>
      <c r="N10" s="4">
        <v>-1.29</v>
      </c>
      <c r="O10" s="4">
        <v>-88.427072150040544</v>
      </c>
      <c r="P10" s="35" t="s">
        <v>166</v>
      </c>
      <c r="Q10" s="36" t="str">
        <f t="shared" si="0"/>
        <v/>
      </c>
      <c r="R10" s="36">
        <f t="shared" si="1"/>
        <v>100.00000000013</v>
      </c>
      <c r="S10" s="37" t="str">
        <f t="shared" si="22"/>
        <v/>
      </c>
      <c r="T10" s="37" t="str">
        <f t="shared" si="23"/>
        <v/>
      </c>
      <c r="U10" s="37" t="str">
        <f t="shared" si="2"/>
        <v xml:space="preserve"> </v>
      </c>
      <c r="V10" s="37" t="str">
        <f t="shared" si="3"/>
        <v xml:space="preserve"> </v>
      </c>
      <c r="W10" s="37" t="str">
        <f t="shared" si="4"/>
        <v/>
      </c>
      <c r="X10" s="37" t="str">
        <f t="shared" si="5"/>
        <v/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 t="str">
        <f t="shared" si="10"/>
        <v xml:space="preserve"> </v>
      </c>
      <c r="AD10" s="1" t="str">
        <f t="shared" si="11"/>
        <v xml:space="preserve"> </v>
      </c>
      <c r="AE10" s="1" t="str">
        <f t="shared" si="12"/>
        <v xml:space="preserve"> </v>
      </c>
      <c r="AF10" s="1">
        <f t="shared" si="13"/>
        <v>3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>
        <f t="shared" si="19"/>
        <v>-88.427072149910543</v>
      </c>
      <c r="AM10" s="1" t="str">
        <f t="shared" si="20"/>
        <v xml:space="preserve"> </v>
      </c>
      <c r="AN10" s="1">
        <f t="shared" si="21"/>
        <v>4</v>
      </c>
      <c r="AO10" t="s">
        <v>119</v>
      </c>
      <c r="AP10" t="s">
        <v>1026</v>
      </c>
      <c r="AQ10" s="22" t="e">
        <v>#VALUE!</v>
      </c>
      <c r="AR10" s="21">
        <v>-9.0404450220780141</v>
      </c>
      <c r="AS10">
        <v>-1.6129009185298804</v>
      </c>
      <c r="AT10" t="e">
        <v>#VALUE!</v>
      </c>
      <c r="AU10">
        <v>9.0404450220780141</v>
      </c>
      <c r="AV10" t="s">
        <v>1027</v>
      </c>
    </row>
    <row r="11" spans="1:48" x14ac:dyDescent="0.25">
      <c r="A11" s="14">
        <v>1.3999999999999998E-10</v>
      </c>
      <c r="B11" t="s">
        <v>65</v>
      </c>
      <c r="C11" s="4">
        <v>3</v>
      </c>
      <c r="D11" s="4">
        <v>0</v>
      </c>
      <c r="E11" s="4">
        <v>3</v>
      </c>
      <c r="F11" s="4">
        <v>6</v>
      </c>
      <c r="G11" s="4">
        <v>14.095000267028809</v>
      </c>
      <c r="H11" s="4">
        <v>9.58</v>
      </c>
      <c r="I11" s="34">
        <v>311.71184177630965</v>
      </c>
      <c r="J11" s="35">
        <v>3.9916666666666667</v>
      </c>
      <c r="K11" s="35" t="s">
        <v>1019</v>
      </c>
      <c r="L11" s="35">
        <v>3.8610611653999278</v>
      </c>
      <c r="M11" s="35" t="s">
        <v>1019</v>
      </c>
      <c r="N11" s="4">
        <v>1.2450000000000001</v>
      </c>
      <c r="O11" s="4">
        <v>-21.488056725351978</v>
      </c>
      <c r="P11" s="35" t="s">
        <v>166</v>
      </c>
      <c r="Q11" s="36" t="str">
        <f t="shared" si="0"/>
        <v xml:space="preserve"> </v>
      </c>
      <c r="R11" s="36" t="str">
        <f t="shared" si="1"/>
        <v xml:space="preserve"> </v>
      </c>
      <c r="S11" s="37">
        <f t="shared" si="22"/>
        <v>0.47129439127035577</v>
      </c>
      <c r="T11" s="37" t="str">
        <f t="shared" si="23"/>
        <v/>
      </c>
      <c r="U11" s="37" t="str">
        <f t="shared" si="2"/>
        <v/>
      </c>
      <c r="V11" s="37" t="str">
        <f t="shared" si="3"/>
        <v/>
      </c>
      <c r="W11" s="37" t="str">
        <f t="shared" si="4"/>
        <v/>
      </c>
      <c r="X11" s="37">
        <f t="shared" si="5"/>
        <v>-0.39536347989684884</v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>
        <f t="shared" si="9"/>
        <v>7</v>
      </c>
      <c r="AC11" s="1">
        <f t="shared" si="10"/>
        <v>10</v>
      </c>
      <c r="AD11" s="1" t="str">
        <f t="shared" si="11"/>
        <v xml:space="preserve"> </v>
      </c>
      <c r="AE11" s="1" t="str">
        <f t="shared" si="12"/>
        <v xml:space="preserve"> 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20"/>
        <v xml:space="preserve"> </v>
      </c>
      <c r="AN11" s="1" t="str">
        <f t="shared" si="21"/>
        <v xml:space="preserve"> </v>
      </c>
      <c r="AO11" t="s">
        <v>65</v>
      </c>
      <c r="AP11" t="s">
        <v>1028</v>
      </c>
      <c r="AQ11" s="22">
        <v>46.23102678909575</v>
      </c>
      <c r="AR11" s="21">
        <v>39.536347989684884</v>
      </c>
      <c r="AS11">
        <v>47.129439113035573</v>
      </c>
      <c r="AT11">
        <v>-46.23102678909575</v>
      </c>
      <c r="AU11">
        <v>-39.536347989684884</v>
      </c>
      <c r="AV11" t="s">
        <v>1029</v>
      </c>
    </row>
    <row r="12" spans="1:48" x14ac:dyDescent="0.25">
      <c r="A12" s="14">
        <v>1.4999999999999997E-10</v>
      </c>
      <c r="B12" t="s">
        <v>78</v>
      </c>
      <c r="C12" s="4">
        <v>5</v>
      </c>
      <c r="D12" s="4">
        <v>0</v>
      </c>
      <c r="E12" s="4">
        <v>2</v>
      </c>
      <c r="F12" s="4">
        <v>7</v>
      </c>
      <c r="G12" s="4">
        <v>5.130000114440918</v>
      </c>
      <c r="H12" s="4">
        <v>3.8</v>
      </c>
      <c r="I12" s="34">
        <v>409.80752996113205</v>
      </c>
      <c r="J12" s="35">
        <v>10.133333333333333</v>
      </c>
      <c r="K12" s="35" t="s">
        <v>1019</v>
      </c>
      <c r="L12" s="35">
        <v>4.077409061395854</v>
      </c>
      <c r="M12" s="35">
        <v>3.7670346205059921</v>
      </c>
      <c r="N12" s="4">
        <v>0.06</v>
      </c>
      <c r="O12" s="4" t="s">
        <v>161</v>
      </c>
      <c r="P12" s="35" t="s">
        <v>166</v>
      </c>
      <c r="Q12" s="36">
        <f t="shared" si="0"/>
        <v>71.428571428721426</v>
      </c>
      <c r="R12" s="36" t="str">
        <f t="shared" si="1"/>
        <v xml:space="preserve"> </v>
      </c>
      <c r="S12" s="37">
        <f t="shared" si="22"/>
        <v>0.3500000302660311</v>
      </c>
      <c r="T12" s="37" t="str">
        <f t="shared" si="23"/>
        <v/>
      </c>
      <c r="U12" s="37" t="str">
        <f t="shared" si="2"/>
        <v/>
      </c>
      <c r="V12" s="37" t="str">
        <f t="shared" si="3"/>
        <v/>
      </c>
      <c r="W12" s="37" t="str">
        <f t="shared" si="4"/>
        <v/>
      </c>
      <c r="X12" s="37">
        <f t="shared" si="5"/>
        <v>-0.3614837164424759</v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>
        <f t="shared" si="9"/>
        <v>11</v>
      </c>
      <c r="AC12" s="1">
        <f t="shared" si="10"/>
        <v>21</v>
      </c>
      <c r="AD12" s="1" t="str">
        <f t="shared" si="11"/>
        <v xml:space="preserve"> </v>
      </c>
      <c r="AE12" s="1">
        <f t="shared" si="12"/>
        <v>26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78</v>
      </c>
      <c r="AP12" t="s">
        <v>1026</v>
      </c>
      <c r="AQ12" s="22">
        <v>-36.499105270270491</v>
      </c>
      <c r="AR12" s="21">
        <v>36.14837164424759</v>
      </c>
      <c r="AS12">
        <v>35.000003011603113</v>
      </c>
      <c r="AT12">
        <v>36.499105270270491</v>
      </c>
      <c r="AU12">
        <v>-36.14837164424759</v>
      </c>
      <c r="AV12" t="s">
        <v>1030</v>
      </c>
    </row>
    <row r="13" spans="1:48" x14ac:dyDescent="0.25">
      <c r="A13" s="14">
        <v>1.5999999999999996E-10</v>
      </c>
      <c r="B13" t="s">
        <v>79</v>
      </c>
      <c r="C13" s="4">
        <v>1</v>
      </c>
      <c r="D13" s="4">
        <v>0</v>
      </c>
      <c r="E13" s="4">
        <v>1</v>
      </c>
      <c r="F13" s="4">
        <v>2</v>
      </c>
      <c r="G13" s="4">
        <v>4.3000001907348633</v>
      </c>
      <c r="H13" s="4">
        <v>2.2799999999999998</v>
      </c>
      <c r="I13" s="34">
        <v>174.4376224552372</v>
      </c>
      <c r="J13" s="35" t="s">
        <v>1019</v>
      </c>
      <c r="K13" s="35" t="s">
        <v>1019</v>
      </c>
      <c r="L13" s="35">
        <v>4.4594108108108106</v>
      </c>
      <c r="M13" s="35" t="s">
        <v>1019</v>
      </c>
      <c r="N13" s="4" t="s">
        <v>161</v>
      </c>
      <c r="O13" s="4" t="s">
        <v>161</v>
      </c>
      <c r="P13" s="35" t="s">
        <v>166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2"/>
        <v>0.88596499609634383</v>
      </c>
      <c r="T13" s="37" t="str">
        <f t="shared" si="23"/>
        <v/>
      </c>
      <c r="U13" s="37" t="str">
        <f t="shared" si="2"/>
        <v xml:space="preserve"> </v>
      </c>
      <c r="V13" s="37" t="str">
        <f t="shared" si="3"/>
        <v xml:space="preserve"> </v>
      </c>
      <c r="W13" s="37" t="str">
        <f t="shared" si="4"/>
        <v/>
      </c>
      <c r="X13" s="37">
        <f t="shared" si="5"/>
        <v>-0.30166280230897724</v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>
        <f t="shared" si="9"/>
        <v>18</v>
      </c>
      <c r="AC13" s="1">
        <f t="shared" si="10"/>
        <v>2</v>
      </c>
      <c r="AD13" s="1" t="str">
        <f t="shared" si="11"/>
        <v xml:space="preserve"> </v>
      </c>
      <c r="AE13" s="1" t="str">
        <f t="shared" si="12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79</v>
      </c>
      <c r="AP13" t="s">
        <v>1031</v>
      </c>
      <c r="AQ13" s="22" t="e">
        <v>#VALUE!</v>
      </c>
      <c r="AR13" s="21">
        <v>30.166280230897723</v>
      </c>
      <c r="AS13">
        <v>88.596499593634377</v>
      </c>
      <c r="AT13" t="e">
        <v>#VALUE!</v>
      </c>
      <c r="AU13">
        <v>-30.166280230897723</v>
      </c>
      <c r="AV13" t="s">
        <v>1032</v>
      </c>
    </row>
    <row r="14" spans="1:48" x14ac:dyDescent="0.25">
      <c r="A14" s="14">
        <v>1.6999999999999996E-10</v>
      </c>
      <c r="B14" t="s">
        <v>126</v>
      </c>
      <c r="C14" s="4">
        <v>0</v>
      </c>
      <c r="D14" s="4">
        <v>0</v>
      </c>
      <c r="E14" s="4">
        <v>0</v>
      </c>
      <c r="F14" s="4">
        <v>0</v>
      </c>
      <c r="G14" s="4" t="s">
        <v>161</v>
      </c>
      <c r="H14" s="4">
        <v>6.09</v>
      </c>
      <c r="I14" s="34">
        <v>41.452715405041957</v>
      </c>
      <c r="J14" s="35" t="s">
        <v>1019</v>
      </c>
      <c r="K14" s="35" t="s">
        <v>1019</v>
      </c>
      <c r="L14" s="35" t="s">
        <v>1019</v>
      </c>
      <c r="M14" s="35" t="s">
        <v>1019</v>
      </c>
      <c r="N14" s="4" t="s">
        <v>161</v>
      </c>
      <c r="O14" s="4" t="s">
        <v>161</v>
      </c>
      <c r="P14" s="35" t="s">
        <v>166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2"/>
        <v xml:space="preserve"> </v>
      </c>
      <c r="T14" s="37" t="str">
        <f t="shared" si="23"/>
        <v xml:space="preserve"> </v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 xml:space="preserve"> </v>
      </c>
      <c r="X14" s="37" t="str">
        <f t="shared" si="5"/>
        <v xml:space="preserve"> </v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 t="str">
        <f t="shared" si="10"/>
        <v xml:space="preserve"> 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126</v>
      </c>
      <c r="AP14" t="s">
        <v>1033</v>
      </c>
      <c r="AQ14" s="22" t="e">
        <v>#VALUE!</v>
      </c>
      <c r="AR14" s="21" t="e">
        <v>#VALUE!</v>
      </c>
      <c r="AS14" t="s">
        <v>166</v>
      </c>
      <c r="AT14" t="e">
        <v>#VALUE!</v>
      </c>
      <c r="AU14" t="e">
        <v>#VALUE!</v>
      </c>
      <c r="AV14" t="s">
        <v>1034</v>
      </c>
    </row>
    <row r="15" spans="1:48" x14ac:dyDescent="0.25">
      <c r="A15" s="14">
        <v>1.7999999999999995E-10</v>
      </c>
      <c r="B15" t="s">
        <v>102</v>
      </c>
      <c r="C15" s="4">
        <v>0</v>
      </c>
      <c r="D15" s="4">
        <v>0</v>
      </c>
      <c r="E15" s="4">
        <v>1</v>
      </c>
      <c r="F15" s="4">
        <v>1</v>
      </c>
      <c r="G15" s="4">
        <v>51.400001525878906</v>
      </c>
      <c r="H15" s="4">
        <v>50.65</v>
      </c>
      <c r="I15" s="34">
        <v>94.880616602822016</v>
      </c>
      <c r="J15" s="35" t="s">
        <v>1019</v>
      </c>
      <c r="K15" s="35" t="s">
        <v>1019</v>
      </c>
      <c r="L15" s="35" t="s">
        <v>1019</v>
      </c>
      <c r="M15" s="35" t="s">
        <v>1019</v>
      </c>
      <c r="N15" s="4" t="s">
        <v>161</v>
      </c>
      <c r="O15" s="4" t="s">
        <v>161</v>
      </c>
      <c r="P15" s="35" t="s">
        <v>166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/>
      </c>
      <c r="T15" s="37" t="str">
        <f t="shared" si="23"/>
        <v/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102</v>
      </c>
      <c r="AP15" t="s">
        <v>1035</v>
      </c>
      <c r="AQ15" s="22" t="e">
        <v>#VALUE!</v>
      </c>
      <c r="AR15" s="21" t="e">
        <v>#VALUE!</v>
      </c>
      <c r="AS15">
        <v>1.4807532593857919</v>
      </c>
      <c r="AT15" t="e">
        <v>#VALUE!</v>
      </c>
      <c r="AU15" t="e">
        <v>#VALUE!</v>
      </c>
      <c r="AV15" t="s">
        <v>1036</v>
      </c>
    </row>
    <row r="16" spans="1:48" x14ac:dyDescent="0.25">
      <c r="A16" s="14">
        <v>1.8999999999999994E-10</v>
      </c>
      <c r="B16" t="s">
        <v>104</v>
      </c>
      <c r="C16" s="4">
        <v>3</v>
      </c>
      <c r="D16" s="4">
        <v>0</v>
      </c>
      <c r="E16" s="4">
        <v>1</v>
      </c>
      <c r="F16" s="4">
        <v>4</v>
      </c>
      <c r="G16" s="4">
        <v>31.25</v>
      </c>
      <c r="H16" s="4">
        <v>23.8</v>
      </c>
      <c r="I16" s="34">
        <v>103.49737169354979</v>
      </c>
      <c r="J16" s="35">
        <v>6.4324324324324325</v>
      </c>
      <c r="K16" s="35">
        <v>5.7627118644067803</v>
      </c>
      <c r="L16" s="35">
        <v>4.3489230769230769</v>
      </c>
      <c r="M16" s="35">
        <v>4.1451972602907121</v>
      </c>
      <c r="N16" s="4">
        <v>3.1</v>
      </c>
      <c r="O16" s="4">
        <v>20.517994114056687</v>
      </c>
      <c r="P16" s="35" t="s">
        <v>166</v>
      </c>
      <c r="Q16" s="36">
        <f t="shared" si="0"/>
        <v>75.000000000189999</v>
      </c>
      <c r="R16" s="36" t="str">
        <f t="shared" si="1"/>
        <v xml:space="preserve"> </v>
      </c>
      <c r="S16" s="37">
        <f t="shared" si="22"/>
        <v>0.31302521027403363</v>
      </c>
      <c r="T16" s="37" t="str">
        <f t="shared" si="23"/>
        <v/>
      </c>
      <c r="U16" s="37" t="str">
        <f t="shared" si="2"/>
        <v/>
      </c>
      <c r="V16" s="37" t="str">
        <f t="shared" si="3"/>
        <v/>
      </c>
      <c r="W16" s="37" t="str">
        <f t="shared" si="4"/>
        <v/>
      </c>
      <c r="X16" s="37">
        <f t="shared" si="5"/>
        <v>-0.3189650195156406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>
        <f t="shared" si="9"/>
        <v>17</v>
      </c>
      <c r="AC16" s="1">
        <f t="shared" si="10"/>
        <v>26</v>
      </c>
      <c r="AD16" s="1" t="str">
        <f t="shared" si="11"/>
        <v xml:space="preserve"> </v>
      </c>
      <c r="AE16" s="1">
        <f t="shared" si="12"/>
        <v>21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104</v>
      </c>
      <c r="AP16" t="s">
        <v>1022</v>
      </c>
      <c r="AQ16" s="22">
        <v>13.353163973174675</v>
      </c>
      <c r="AR16" s="21">
        <v>31.896501951564062</v>
      </c>
      <c r="AS16">
        <v>31.30252100840336</v>
      </c>
      <c r="AT16">
        <v>-13.353163973174675</v>
      </c>
      <c r="AU16">
        <v>-31.896501951564062</v>
      </c>
      <c r="AV16" t="s">
        <v>1037</v>
      </c>
    </row>
    <row r="17" spans="1:48" x14ac:dyDescent="0.25">
      <c r="A17" s="14">
        <v>1.9999999999999993E-10</v>
      </c>
      <c r="B17" t="s">
        <v>89</v>
      </c>
      <c r="C17" s="4">
        <v>5</v>
      </c>
      <c r="D17" s="4">
        <v>0</v>
      </c>
      <c r="E17" s="4">
        <v>6</v>
      </c>
      <c r="F17" s="4">
        <v>11</v>
      </c>
      <c r="G17" s="4">
        <v>3.7150001525878906</v>
      </c>
      <c r="H17" s="4">
        <v>3.03</v>
      </c>
      <c r="I17" s="34">
        <v>399.6869382303002</v>
      </c>
      <c r="J17" s="35">
        <v>6</v>
      </c>
      <c r="K17" s="35">
        <v>5.8269230769230766</v>
      </c>
      <c r="L17" s="35">
        <v>4.3256104973788672</v>
      </c>
      <c r="M17" s="35">
        <v>4.3068291775875158</v>
      </c>
      <c r="N17" s="4">
        <v>0.52600000000000002</v>
      </c>
      <c r="O17" s="4" t="s">
        <v>161</v>
      </c>
      <c r="P17" s="35">
        <v>3.2013201320132021</v>
      </c>
      <c r="Q17" s="36" t="str">
        <f t="shared" si="0"/>
        <v xml:space="preserve"> </v>
      </c>
      <c r="R17" s="36" t="str">
        <f t="shared" si="1"/>
        <v xml:space="preserve"> </v>
      </c>
      <c r="S17" s="37">
        <f t="shared" si="22"/>
        <v>0.22607265781976602</v>
      </c>
      <c r="T17" s="37" t="str">
        <f t="shared" si="23"/>
        <v/>
      </c>
      <c r="U17" s="37" t="str">
        <f t="shared" si="2"/>
        <v/>
      </c>
      <c r="V17" s="37" t="str">
        <f t="shared" si="3"/>
        <v/>
      </c>
      <c r="W17" s="37" t="str">
        <f t="shared" si="4"/>
        <v/>
      </c>
      <c r="X17" s="37">
        <f t="shared" si="5"/>
        <v>-0.32261573530759791</v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>
        <f t="shared" si="9"/>
        <v>16</v>
      </c>
      <c r="AC17" s="1">
        <f t="shared" si="10"/>
        <v>39</v>
      </c>
      <c r="AD17" s="1" t="str">
        <f t="shared" si="11"/>
        <v xml:space="preserve"> </v>
      </c>
      <c r="AE17" s="1" t="str">
        <f t="shared" si="12"/>
        <v xml:space="preserve"> </v>
      </c>
      <c r="AF17" s="1" t="str">
        <f t="shared" si="13"/>
        <v xml:space="preserve"> </v>
      </c>
      <c r="AG17" s="38">
        <f t="shared" si="14"/>
        <v>3.2013201322132021</v>
      </c>
      <c r="AH17" s="38" t="str">
        <f t="shared" si="15"/>
        <v xml:space="preserve"> </v>
      </c>
      <c r="AI17" s="1">
        <f t="shared" si="16"/>
        <v>31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89</v>
      </c>
      <c r="AP17" t="s">
        <v>1022</v>
      </c>
      <c r="AQ17" s="22">
        <v>19.178161353129319</v>
      </c>
      <c r="AR17" s="21">
        <v>32.26157353075979</v>
      </c>
      <c r="AS17">
        <v>22.607265761976603</v>
      </c>
      <c r="AT17">
        <v>-19.178161353129319</v>
      </c>
      <c r="AU17">
        <v>-32.26157353075979</v>
      </c>
      <c r="AV17" t="s">
        <v>1038</v>
      </c>
    </row>
    <row r="18" spans="1:48" x14ac:dyDescent="0.25">
      <c r="A18" s="14">
        <v>2.0999999999999992E-10</v>
      </c>
      <c r="B18" t="s">
        <v>125</v>
      </c>
      <c r="C18" s="4">
        <v>0</v>
      </c>
      <c r="D18" s="4">
        <v>0</v>
      </c>
      <c r="E18" s="4">
        <v>0</v>
      </c>
      <c r="F18" s="4">
        <v>0</v>
      </c>
      <c r="G18" s="4" t="s">
        <v>161</v>
      </c>
      <c r="H18" s="4">
        <v>2.04</v>
      </c>
      <c r="I18" s="34">
        <v>39.467436266209944</v>
      </c>
      <c r="J18" s="35" t="s">
        <v>1019</v>
      </c>
      <c r="K18" s="35" t="s">
        <v>1019</v>
      </c>
      <c r="L18" s="35" t="s">
        <v>1019</v>
      </c>
      <c r="M18" s="35" t="s">
        <v>1019</v>
      </c>
      <c r="N18" s="4" t="s">
        <v>161</v>
      </c>
      <c r="O18" s="4" t="s">
        <v>161</v>
      </c>
      <c r="P18" s="35" t="s">
        <v>166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2"/>
        <v xml:space="preserve"> </v>
      </c>
      <c r="T18" s="37" t="str">
        <f t="shared" si="23"/>
        <v xml:space="preserve"> </v>
      </c>
      <c r="U18" s="37" t="str">
        <f t="shared" si="2"/>
        <v xml:space="preserve"> </v>
      </c>
      <c r="V18" s="37" t="str">
        <f t="shared" si="3"/>
        <v xml:space="preserve"> </v>
      </c>
      <c r="W18" s="37" t="str">
        <f t="shared" si="4"/>
        <v xml:space="preserve"> </v>
      </c>
      <c r="X18" s="37" t="str">
        <f t="shared" si="5"/>
        <v xml:space="preserve"> </v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 t="str">
        <f t="shared" si="10"/>
        <v xml:space="preserve"> 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 t="str">
        <f t="shared" si="14"/>
        <v xml:space="preserve"> </v>
      </c>
      <c r="AH18" s="38" t="str">
        <f t="shared" si="15"/>
        <v xml:space="preserve"> </v>
      </c>
      <c r="AI18" s="1" t="str">
        <f t="shared" si="16"/>
        <v xml:space="preserve"> 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125</v>
      </c>
      <c r="AP18" t="s">
        <v>1031</v>
      </c>
      <c r="AQ18" s="22" t="e">
        <v>#VALUE!</v>
      </c>
      <c r="AR18" s="21" t="e">
        <v>#VALUE!</v>
      </c>
      <c r="AS18" t="s">
        <v>166</v>
      </c>
      <c r="AT18" t="e">
        <v>#VALUE!</v>
      </c>
      <c r="AU18" t="e">
        <v>#VALUE!</v>
      </c>
      <c r="AV18" t="s">
        <v>1039</v>
      </c>
    </row>
    <row r="19" spans="1:48" x14ac:dyDescent="0.25">
      <c r="A19" s="14">
        <v>2.1999999999999991E-10</v>
      </c>
      <c r="B19" t="s">
        <v>7</v>
      </c>
      <c r="C19" s="4">
        <v>10</v>
      </c>
      <c r="D19" s="4">
        <v>3</v>
      </c>
      <c r="E19" s="4">
        <v>10</v>
      </c>
      <c r="F19" s="4">
        <v>23</v>
      </c>
      <c r="G19" s="4">
        <v>16.950000762939453</v>
      </c>
      <c r="H19" s="4">
        <v>13.71</v>
      </c>
      <c r="I19" s="34">
        <v>1629.3919462435701</v>
      </c>
      <c r="J19" s="35">
        <v>7.7195945945945947</v>
      </c>
      <c r="K19" s="35">
        <v>5.5193236714975846</v>
      </c>
      <c r="L19" s="35">
        <v>5.1341028360266794</v>
      </c>
      <c r="M19" s="35">
        <v>4.3079810232431139</v>
      </c>
      <c r="N19" s="4">
        <v>1.3080000000000001</v>
      </c>
      <c r="O19" s="4">
        <v>-15.609811414300442</v>
      </c>
      <c r="P19" s="35">
        <v>5.4923413566739603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2"/>
        <v>0.23632390707189296</v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 t="str">
        <f t="shared" si="4"/>
        <v/>
      </c>
      <c r="X19" s="37">
        <f t="shared" si="5"/>
        <v>-0.19600701992366609</v>
      </c>
      <c r="Y19" s="1" t="str">
        <f t="shared" si="6"/>
        <v xml:space="preserve"> </v>
      </c>
      <c r="Z19" s="1" t="str">
        <f t="shared" si="7"/>
        <v xml:space="preserve"> </v>
      </c>
      <c r="AA19" s="1" t="str">
        <f t="shared" si="8"/>
        <v xml:space="preserve"> </v>
      </c>
      <c r="AB19" s="1">
        <f t="shared" si="9"/>
        <v>30</v>
      </c>
      <c r="AC19" s="1">
        <f t="shared" si="10"/>
        <v>38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>
        <f t="shared" si="14"/>
        <v>5.4923413568939603</v>
      </c>
      <c r="AH19" s="38" t="str">
        <f t="shared" si="15"/>
        <v xml:space="preserve"> </v>
      </c>
      <c r="AI19" s="1">
        <f t="shared" si="16"/>
        <v>16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7</v>
      </c>
      <c r="AP19" t="s">
        <v>1028</v>
      </c>
      <c r="AQ19" s="22">
        <v>-3.9853047905965777</v>
      </c>
      <c r="AR19" s="21">
        <v>19.600701992366609</v>
      </c>
      <c r="AS19">
        <v>23.632390685189296</v>
      </c>
      <c r="AT19">
        <v>3.9853047905965777</v>
      </c>
      <c r="AU19">
        <v>-19.600701992366609</v>
      </c>
      <c r="AV19" t="s">
        <v>1040</v>
      </c>
    </row>
    <row r="20" spans="1:48" x14ac:dyDescent="0.25">
      <c r="A20" s="14">
        <v>2.299999999999999E-10</v>
      </c>
      <c r="B20" t="s">
        <v>44</v>
      </c>
      <c r="C20" s="4">
        <v>6</v>
      </c>
      <c r="D20" s="4">
        <v>1</v>
      </c>
      <c r="E20" s="4">
        <v>5</v>
      </c>
      <c r="F20" s="4">
        <v>12</v>
      </c>
      <c r="G20" s="4">
        <v>31.5</v>
      </c>
      <c r="H20" s="4">
        <v>27.78</v>
      </c>
      <c r="I20" s="34">
        <v>5569.973852949448</v>
      </c>
      <c r="J20" s="35">
        <v>11.796178343949045</v>
      </c>
      <c r="K20" s="35" t="s">
        <v>1019</v>
      </c>
      <c r="L20" s="35">
        <v>11.142212070097079</v>
      </c>
      <c r="M20" s="35">
        <v>11.248136418029517</v>
      </c>
      <c r="N20" s="4">
        <v>1.9770000000000001</v>
      </c>
      <c r="O20" s="4" t="s">
        <v>161</v>
      </c>
      <c r="P20" s="35">
        <v>1.1159107271418287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2"/>
        <v/>
      </c>
      <c r="T20" s="37" t="str">
        <f t="shared" si="23"/>
        <v/>
      </c>
      <c r="U20" s="37" t="str">
        <f t="shared" si="2"/>
        <v/>
      </c>
      <c r="V20" s="37" t="str">
        <f t="shared" si="3"/>
        <v/>
      </c>
      <c r="W20" s="37">
        <f t="shared" si="4"/>
        <v>0.74485408122691843</v>
      </c>
      <c r="X20" s="37" t="str">
        <f t="shared" si="5"/>
        <v/>
      </c>
      <c r="Y20" s="1" t="str">
        <f t="shared" si="6"/>
        <v xml:space="preserve"> </v>
      </c>
      <c r="Z20" s="1" t="str">
        <f t="shared" si="7"/>
        <v xml:space="preserve"> </v>
      </c>
      <c r="AA20" s="1">
        <f t="shared" si="8"/>
        <v>2</v>
      </c>
      <c r="AB20" s="1" t="str">
        <f t="shared" si="9"/>
        <v xml:space="preserve"> </v>
      </c>
      <c r="AC20" s="1" t="str">
        <f t="shared" si="10"/>
        <v xml:space="preserve"> 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44</v>
      </c>
      <c r="AP20" t="s">
        <v>1031</v>
      </c>
      <c r="AQ20" s="22">
        <v>-58.898137127393312</v>
      </c>
      <c r="AR20" s="21">
        <v>-74.485408122691837</v>
      </c>
      <c r="AS20">
        <v>13.390928725701933</v>
      </c>
      <c r="AT20">
        <v>58.898137127393312</v>
      </c>
      <c r="AU20">
        <v>74.485408122691837</v>
      </c>
      <c r="AV20" t="s">
        <v>1041</v>
      </c>
    </row>
    <row r="21" spans="1:48" x14ac:dyDescent="0.25">
      <c r="A21" s="14">
        <v>2.399999999999999E-10</v>
      </c>
      <c r="B21" t="s">
        <v>62</v>
      </c>
      <c r="C21" s="4">
        <v>4</v>
      </c>
      <c r="D21" s="4">
        <v>0</v>
      </c>
      <c r="E21" s="4">
        <v>6</v>
      </c>
      <c r="F21" s="4">
        <v>10</v>
      </c>
      <c r="G21" s="4">
        <v>14.585000038146973</v>
      </c>
      <c r="H21" s="4">
        <v>13.24</v>
      </c>
      <c r="I21" s="34">
        <v>698.59472749280712</v>
      </c>
      <c r="J21" s="35">
        <v>6.3409961685823752</v>
      </c>
      <c r="K21" s="35">
        <v>5.8661940629153744</v>
      </c>
      <c r="L21" s="35">
        <v>10.42448463356974</v>
      </c>
      <c r="M21" s="35">
        <v>9.7990155555555543</v>
      </c>
      <c r="N21" s="4">
        <v>1.798</v>
      </c>
      <c r="O21" s="4">
        <v>-51.731325833215635</v>
      </c>
      <c r="P21" s="35">
        <v>12.009063444108762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/>
      </c>
      <c r="T21" s="37" t="str">
        <f t="shared" si="23"/>
        <v/>
      </c>
      <c r="U21" s="37" t="str">
        <f t="shared" si="2"/>
        <v/>
      </c>
      <c r="V21" s="37" t="str">
        <f t="shared" si="3"/>
        <v/>
      </c>
      <c r="W21" s="37">
        <f t="shared" si="4"/>
        <v>0.63245901649877512</v>
      </c>
      <c r="X21" s="37" t="str">
        <f t="shared" si="5"/>
        <v/>
      </c>
      <c r="Y21" s="1" t="str">
        <f t="shared" si="6"/>
        <v xml:space="preserve"> </v>
      </c>
      <c r="Z21" s="1" t="str">
        <f t="shared" si="7"/>
        <v xml:space="preserve"> </v>
      </c>
      <c r="AA21" s="1">
        <f t="shared" si="8"/>
        <v>3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>
        <f t="shared" si="14"/>
        <v>12.009063444348762</v>
      </c>
      <c r="AH21" s="38" t="str">
        <f t="shared" si="15"/>
        <v xml:space="preserve"> </v>
      </c>
      <c r="AI21" s="1">
        <f t="shared" si="16"/>
        <v>2</v>
      </c>
      <c r="AJ21" s="1" t="str">
        <f t="shared" si="17"/>
        <v xml:space="preserve"> </v>
      </c>
      <c r="AK21" s="25" t="str">
        <f t="shared" si="18"/>
        <v xml:space="preserve"> </v>
      </c>
      <c r="AL21" s="25">
        <f t="shared" si="19"/>
        <v>-51.731325832975635</v>
      </c>
      <c r="AM21" s="1" t="str">
        <f t="shared" si="20"/>
        <v xml:space="preserve"> </v>
      </c>
      <c r="AN21" s="1">
        <f t="shared" si="21"/>
        <v>2</v>
      </c>
      <c r="AO21" t="s">
        <v>62</v>
      </c>
      <c r="AP21" t="s">
        <v>1026</v>
      </c>
      <c r="AQ21" s="22">
        <v>14.584838467068339</v>
      </c>
      <c r="AR21" s="21">
        <v>-63.24590164987751</v>
      </c>
      <c r="AS21">
        <v>10.158610560022453</v>
      </c>
      <c r="AT21">
        <v>-14.584838467068339</v>
      </c>
      <c r="AU21">
        <v>63.24590164987751</v>
      </c>
      <c r="AV21" t="s">
        <v>1042</v>
      </c>
    </row>
    <row r="22" spans="1:48" x14ac:dyDescent="0.25">
      <c r="A22" s="14">
        <v>2.4999999999999991E-10</v>
      </c>
      <c r="B22" t="s">
        <v>98</v>
      </c>
      <c r="C22" s="4">
        <v>1</v>
      </c>
      <c r="D22" s="4">
        <v>1</v>
      </c>
      <c r="E22" s="4">
        <v>2</v>
      </c>
      <c r="F22" s="4">
        <v>4</v>
      </c>
      <c r="G22" s="4">
        <v>8.5</v>
      </c>
      <c r="H22" s="4">
        <v>5.86</v>
      </c>
      <c r="I22" s="34">
        <v>46.379514008019441</v>
      </c>
      <c r="J22" s="35">
        <v>32.555555555555557</v>
      </c>
      <c r="K22" s="35" t="s">
        <v>1019</v>
      </c>
      <c r="L22" s="35">
        <v>4.941033962264151</v>
      </c>
      <c r="M22" s="35" t="s">
        <v>1019</v>
      </c>
      <c r="N22" s="4">
        <v>-3.95</v>
      </c>
      <c r="O22" s="4">
        <v>-1640.8012974478531</v>
      </c>
      <c r="P22" s="35" t="s">
        <v>166</v>
      </c>
      <c r="Q22" s="36" t="str">
        <f t="shared" si="0"/>
        <v xml:space="preserve"> </v>
      </c>
      <c r="R22" s="36" t="str">
        <f t="shared" si="1"/>
        <v xml:space="preserve"> </v>
      </c>
      <c r="S22" s="37">
        <f t="shared" si="22"/>
        <v>0.45051194564249131</v>
      </c>
      <c r="T22" s="37" t="str">
        <f t="shared" si="23"/>
        <v/>
      </c>
      <c r="U22" s="37">
        <f t="shared" si="2"/>
        <v>3.3853330969505766</v>
      </c>
      <c r="V22" s="37" t="str">
        <f t="shared" si="3"/>
        <v/>
      </c>
      <c r="W22" s="37" t="str">
        <f t="shared" si="4"/>
        <v/>
      </c>
      <c r="X22" s="37">
        <f t="shared" si="5"/>
        <v>-0.22624132261177654</v>
      </c>
      <c r="Y22" s="1">
        <f t="shared" si="6"/>
        <v>1</v>
      </c>
      <c r="Z22" s="1" t="str">
        <f t="shared" si="7"/>
        <v xml:space="preserve"> </v>
      </c>
      <c r="AA22" s="1" t="str">
        <f t="shared" si="8"/>
        <v xml:space="preserve"> </v>
      </c>
      <c r="AB22" s="1">
        <f t="shared" si="9"/>
        <v>29</v>
      </c>
      <c r="AC22" s="1">
        <f t="shared" si="10"/>
        <v>12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 t="str">
        <f t="shared" si="14"/>
        <v xml:space="preserve"> </v>
      </c>
      <c r="AH22" s="38" t="str">
        <f t="shared" si="15"/>
        <v xml:space="preserve"> </v>
      </c>
      <c r="AI22" s="1" t="str">
        <f t="shared" si="16"/>
        <v xml:space="preserve"> </v>
      </c>
      <c r="AJ22" s="1" t="str">
        <f t="shared" si="17"/>
        <v xml:space="preserve"> </v>
      </c>
      <c r="AK22" s="25" t="str">
        <f t="shared" si="18"/>
        <v xml:space="preserve"> </v>
      </c>
      <c r="AL22" s="25">
        <f t="shared" si="19"/>
        <v>-1640.801297447603</v>
      </c>
      <c r="AM22" s="1" t="str">
        <f t="shared" si="20"/>
        <v xml:space="preserve"> </v>
      </c>
      <c r="AN22" s="1">
        <f t="shared" si="21"/>
        <v>10</v>
      </c>
      <c r="AO22" t="s">
        <v>98</v>
      </c>
      <c r="AP22" t="s">
        <v>1022</v>
      </c>
      <c r="AQ22" s="22">
        <v>-338.53330969505765</v>
      </c>
      <c r="AR22" s="21">
        <v>22.624132261177653</v>
      </c>
      <c r="AS22">
        <v>45.051194539249131</v>
      </c>
      <c r="AT22">
        <v>338.53330969505765</v>
      </c>
      <c r="AU22">
        <v>-22.624132261177653</v>
      </c>
      <c r="AV22" t="s">
        <v>1043</v>
      </c>
    </row>
    <row r="23" spans="1:48" x14ac:dyDescent="0.25">
      <c r="A23" s="14">
        <v>2.5999999999999993E-10</v>
      </c>
      <c r="B23" t="s">
        <v>107</v>
      </c>
      <c r="C23" s="4">
        <v>0</v>
      </c>
      <c r="D23" s="4">
        <v>0</v>
      </c>
      <c r="E23" s="4">
        <v>1</v>
      </c>
      <c r="F23" s="4">
        <v>1</v>
      </c>
      <c r="G23" s="4" t="s">
        <v>161</v>
      </c>
      <c r="H23" s="4">
        <v>14.28</v>
      </c>
      <c r="I23" s="34">
        <v>251.21563277368188</v>
      </c>
      <c r="J23" s="35">
        <v>9.7142857142857135</v>
      </c>
      <c r="K23" s="35" t="s">
        <v>1019</v>
      </c>
      <c r="L23" s="35">
        <v>3.9288126582278484</v>
      </c>
      <c r="M23" s="35" t="s">
        <v>1019</v>
      </c>
      <c r="N23" s="4">
        <v>1.29</v>
      </c>
      <c r="O23" s="4">
        <v>-48.835045376175451</v>
      </c>
      <c r="P23" s="35" t="s">
        <v>166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2"/>
        <v xml:space="preserve"> </v>
      </c>
      <c r="T23" s="37" t="str">
        <f t="shared" si="23"/>
        <v xml:space="preserve"> </v>
      </c>
      <c r="U23" s="37" t="str">
        <f t="shared" si="2"/>
        <v/>
      </c>
      <c r="V23" s="37" t="str">
        <f t="shared" si="3"/>
        <v/>
      </c>
      <c r="W23" s="37" t="str">
        <f t="shared" si="4"/>
        <v/>
      </c>
      <c r="X23" s="37">
        <f t="shared" si="5"/>
        <v>-0.38475369541004334</v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>
        <f t="shared" si="9"/>
        <v>8</v>
      </c>
      <c r="AC23" s="1" t="str">
        <f t="shared" si="10"/>
        <v xml:space="preserve"> </v>
      </c>
      <c r="AD23" s="1" t="str">
        <f t="shared" si="11"/>
        <v xml:space="preserve"> </v>
      </c>
      <c r="AE23" s="1" t="str">
        <f t="shared" si="12"/>
        <v xml:space="preserve"> 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107</v>
      </c>
      <c r="AP23" t="s">
        <v>1020</v>
      </c>
      <c r="AQ23" s="22">
        <v>-30.854405428266809</v>
      </c>
      <c r="AR23" s="21">
        <v>38.475369541004333</v>
      </c>
      <c r="AS23" t="s">
        <v>166</v>
      </c>
      <c r="AT23">
        <v>30.854405428266809</v>
      </c>
      <c r="AU23">
        <v>-38.475369541004333</v>
      </c>
      <c r="AV23" t="s">
        <v>1044</v>
      </c>
    </row>
    <row r="24" spans="1:48" x14ac:dyDescent="0.25">
      <c r="A24" s="14">
        <v>2.6999999999999995E-10</v>
      </c>
      <c r="B24" t="s">
        <v>34</v>
      </c>
      <c r="C24" s="4">
        <v>14</v>
      </c>
      <c r="D24" s="4">
        <v>3</v>
      </c>
      <c r="E24" s="4">
        <v>13</v>
      </c>
      <c r="F24" s="4">
        <v>30</v>
      </c>
      <c r="G24" s="4">
        <v>83</v>
      </c>
      <c r="H24" s="4">
        <v>80.2</v>
      </c>
      <c r="I24" s="34">
        <v>4282.4489962735806</v>
      </c>
      <c r="J24" s="35">
        <v>18.8661491413785</v>
      </c>
      <c r="K24" s="35">
        <v>16.61487466335198</v>
      </c>
      <c r="L24" s="35">
        <v>11.950417666095566</v>
      </c>
      <c r="M24" s="35">
        <v>10.584905125899281</v>
      </c>
      <c r="N24" s="4">
        <v>3.6059999999999999</v>
      </c>
      <c r="O24" s="4">
        <v>17.27734688419363</v>
      </c>
      <c r="P24" s="35">
        <v>3.281795511221945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2"/>
        <v/>
      </c>
      <c r="T24" s="37" t="str">
        <f t="shared" si="23"/>
        <v/>
      </c>
      <c r="U24" s="37">
        <f t="shared" si="2"/>
        <v>1.5413281029871517</v>
      </c>
      <c r="V24" s="37" t="str">
        <f t="shared" si="3"/>
        <v/>
      </c>
      <c r="W24" s="37">
        <f t="shared" si="4"/>
        <v>0.87141789313218831</v>
      </c>
      <c r="X24" s="37" t="str">
        <f t="shared" si="5"/>
        <v/>
      </c>
      <c r="Y24" s="1">
        <f t="shared" si="6"/>
        <v>2</v>
      </c>
      <c r="Z24" s="1" t="str">
        <f t="shared" si="7"/>
        <v xml:space="preserve"> </v>
      </c>
      <c r="AA24" s="1">
        <f t="shared" si="8"/>
        <v>1</v>
      </c>
      <c r="AB24" s="1" t="str">
        <f t="shared" si="9"/>
        <v xml:space="preserve"> </v>
      </c>
      <c r="AC24" s="1" t="str">
        <f t="shared" si="10"/>
        <v xml:space="preserve"> </v>
      </c>
      <c r="AD24" s="1" t="str">
        <f t="shared" si="11"/>
        <v xml:space="preserve"> </v>
      </c>
      <c r="AE24" s="1" t="str">
        <f t="shared" si="12"/>
        <v xml:space="preserve"> </v>
      </c>
      <c r="AF24" s="1" t="str">
        <f t="shared" si="13"/>
        <v xml:space="preserve"> </v>
      </c>
      <c r="AG24" s="38">
        <f t="shared" si="14"/>
        <v>3.281795511491945</v>
      </c>
      <c r="AH24" s="38" t="str">
        <f t="shared" si="15"/>
        <v xml:space="preserve"> </v>
      </c>
      <c r="AI24" s="1">
        <f t="shared" si="16"/>
        <v>30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34</v>
      </c>
      <c r="AP24" t="s">
        <v>1020</v>
      </c>
      <c r="AQ24" s="22">
        <v>-154.13281029871519</v>
      </c>
      <c r="AR24" s="21">
        <v>-87.141789313218837</v>
      </c>
      <c r="AS24">
        <v>3.4912718204488824</v>
      </c>
      <c r="AT24">
        <v>154.13281029871519</v>
      </c>
      <c r="AU24">
        <v>87.141789313218837</v>
      </c>
      <c r="AV24" t="s">
        <v>1045</v>
      </c>
    </row>
    <row r="25" spans="1:48" x14ac:dyDescent="0.25">
      <c r="A25" s="14">
        <v>2.7999999999999996E-10</v>
      </c>
      <c r="B25" t="s">
        <v>103</v>
      </c>
      <c r="C25" s="4">
        <v>5</v>
      </c>
      <c r="D25" s="4">
        <v>1</v>
      </c>
      <c r="E25" s="4">
        <v>8</v>
      </c>
      <c r="F25" s="4">
        <v>14</v>
      </c>
      <c r="G25" s="4">
        <v>7</v>
      </c>
      <c r="H25" s="4">
        <v>7.05</v>
      </c>
      <c r="I25" s="34">
        <v>74.3971726408503</v>
      </c>
      <c r="J25" s="35">
        <v>18.170103092783503</v>
      </c>
      <c r="K25" s="35">
        <v>20.258620689655171</v>
      </c>
      <c r="L25" s="35">
        <v>3.1570217104772329</v>
      </c>
      <c r="M25" s="35">
        <v>3.2093252547043409</v>
      </c>
      <c r="N25" s="4">
        <v>0.246</v>
      </c>
      <c r="O25" s="4" t="s">
        <v>161</v>
      </c>
      <c r="P25" s="35">
        <v>0.6099290780141845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/>
      </c>
      <c r="T25" s="37" t="str">
        <f t="shared" si="23"/>
        <v/>
      </c>
      <c r="U25" s="37">
        <f t="shared" si="2"/>
        <v>1.4475685672699239</v>
      </c>
      <c r="V25" s="37" t="str">
        <f t="shared" si="3"/>
        <v/>
      </c>
      <c r="W25" s="37" t="str">
        <f t="shared" si="4"/>
        <v/>
      </c>
      <c r="X25" s="37">
        <f t="shared" si="5"/>
        <v>-0.50561502676548931</v>
      </c>
      <c r="Y25" s="1">
        <f t="shared" si="6"/>
        <v>3</v>
      </c>
      <c r="Z25" s="1" t="str">
        <f t="shared" si="7"/>
        <v xml:space="preserve"> </v>
      </c>
      <c r="AA25" s="1" t="str">
        <f t="shared" si="8"/>
        <v xml:space="preserve"> </v>
      </c>
      <c r="AB25" s="1">
        <f t="shared" si="9"/>
        <v>2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103</v>
      </c>
      <c r="AP25" t="s">
        <v>1020</v>
      </c>
      <c r="AQ25" s="22">
        <v>-144.7568567269924</v>
      </c>
      <c r="AR25" s="21">
        <v>50.561502676548933</v>
      </c>
      <c r="AS25">
        <v>-0.70921985815602939</v>
      </c>
      <c r="AT25">
        <v>144.7568567269924</v>
      </c>
      <c r="AU25">
        <v>-50.561502676548933</v>
      </c>
      <c r="AV25" t="s">
        <v>1046</v>
      </c>
    </row>
    <row r="26" spans="1:48" x14ac:dyDescent="0.25">
      <c r="A26" s="14">
        <v>2.8999999999999998E-10</v>
      </c>
      <c r="B26" t="s">
        <v>74</v>
      </c>
      <c r="C26" s="4">
        <v>0</v>
      </c>
      <c r="D26" s="4">
        <v>0</v>
      </c>
      <c r="E26" s="4">
        <v>0</v>
      </c>
      <c r="F26" s="4">
        <v>0</v>
      </c>
      <c r="G26" s="4" t="s">
        <v>161</v>
      </c>
      <c r="H26" s="4">
        <v>2.04</v>
      </c>
      <c r="I26" s="34">
        <v>86.110770035367153</v>
      </c>
      <c r="J26" s="35" t="s">
        <v>1019</v>
      </c>
      <c r="K26" s="35" t="s">
        <v>1019</v>
      </c>
      <c r="L26" s="35" t="s">
        <v>1019</v>
      </c>
      <c r="M26" s="35" t="s">
        <v>1019</v>
      </c>
      <c r="N26" s="4" t="s">
        <v>161</v>
      </c>
      <c r="O26" s="4" t="s">
        <v>161</v>
      </c>
      <c r="P26" s="35" t="s">
        <v>166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2"/>
        <v xml:space="preserve"> </v>
      </c>
      <c r="T26" s="37" t="str">
        <f t="shared" si="23"/>
        <v xml:space="preserve"> </v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 t="str">
        <f t="shared" si="11"/>
        <v xml:space="preserve"> </v>
      </c>
      <c r="AE26" s="1" t="str">
        <f t="shared" si="12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74</v>
      </c>
      <c r="AP26" t="s">
        <v>1047</v>
      </c>
      <c r="AQ26" s="22" t="e">
        <v>#VALUE!</v>
      </c>
      <c r="AR26" s="21" t="e">
        <v>#VALUE!</v>
      </c>
      <c r="AS26" t="s">
        <v>166</v>
      </c>
      <c r="AT26" t="e">
        <v>#VALUE!</v>
      </c>
      <c r="AU26" t="e">
        <v>#VALUE!</v>
      </c>
      <c r="AV26" t="s">
        <v>1048</v>
      </c>
    </row>
    <row r="27" spans="1:48" x14ac:dyDescent="0.25">
      <c r="A27" s="14">
        <v>3E-10</v>
      </c>
      <c r="B27" t="s">
        <v>101</v>
      </c>
      <c r="C27" s="4">
        <v>1</v>
      </c>
      <c r="D27" s="4">
        <v>1</v>
      </c>
      <c r="E27" s="4">
        <v>4</v>
      </c>
      <c r="F27" s="4">
        <v>6</v>
      </c>
      <c r="G27" s="4">
        <v>7.5</v>
      </c>
      <c r="H27" s="4">
        <v>6.38</v>
      </c>
      <c r="I27" s="34">
        <v>342.3757291337468</v>
      </c>
      <c r="J27" s="35">
        <v>8.7397260273972606</v>
      </c>
      <c r="K27" s="35" t="s">
        <v>1019</v>
      </c>
      <c r="L27" s="35">
        <v>6.8154897260273977</v>
      </c>
      <c r="M27" s="35" t="s">
        <v>1019</v>
      </c>
      <c r="N27" s="4">
        <v>0.15</v>
      </c>
      <c r="O27" s="4" t="s">
        <v>161</v>
      </c>
      <c r="P27" s="35" t="s">
        <v>166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2"/>
        <v>0.17554858964169281</v>
      </c>
      <c r="T27" s="37" t="str">
        <f t="shared" si="23"/>
        <v/>
      </c>
      <c r="U27" s="37" t="str">
        <f t="shared" si="2"/>
        <v/>
      </c>
      <c r="V27" s="37" t="str">
        <f t="shared" si="3"/>
        <v/>
      </c>
      <c r="W27" s="37" t="str">
        <f t="shared" si="4"/>
        <v/>
      </c>
      <c r="X27" s="37" t="str">
        <f t="shared" si="5"/>
        <v/>
      </c>
      <c r="Y27" s="1" t="str">
        <f t="shared" si="6"/>
        <v xml:space="preserve"> </v>
      </c>
      <c r="Z27" s="1" t="str">
        <f t="shared" si="7"/>
        <v xml:space="preserve"> </v>
      </c>
      <c r="AA27" s="1" t="str">
        <f t="shared" si="8"/>
        <v xml:space="preserve"> </v>
      </c>
      <c r="AB27" s="1" t="str">
        <f t="shared" si="9"/>
        <v xml:space="preserve"> </v>
      </c>
      <c r="AC27" s="1">
        <f t="shared" si="10"/>
        <v>46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101</v>
      </c>
      <c r="AP27" t="s">
        <v>1028</v>
      </c>
      <c r="AQ27" s="22">
        <v>-17.726787800692922</v>
      </c>
      <c r="AR27" s="21">
        <v>-6.7295702972149929</v>
      </c>
      <c r="AS27">
        <v>17.554858934169282</v>
      </c>
      <c r="AT27">
        <v>17.726787800692922</v>
      </c>
      <c r="AU27">
        <v>6.7295702972149929</v>
      </c>
      <c r="AV27" t="s">
        <v>1049</v>
      </c>
    </row>
    <row r="28" spans="1:48" x14ac:dyDescent="0.25">
      <c r="A28" s="14">
        <v>3.1000000000000002E-10</v>
      </c>
      <c r="B28" t="s">
        <v>53</v>
      </c>
      <c r="C28" s="4">
        <v>16</v>
      </c>
      <c r="D28" s="4">
        <v>0</v>
      </c>
      <c r="E28" s="4">
        <v>5</v>
      </c>
      <c r="F28" s="4">
        <v>21</v>
      </c>
      <c r="G28" s="4">
        <v>42</v>
      </c>
      <c r="H28" s="4">
        <v>31.34</v>
      </c>
      <c r="I28" s="34">
        <v>1402.1106270799226</v>
      </c>
      <c r="J28" s="35">
        <v>13.596529284164857</v>
      </c>
      <c r="K28" s="35">
        <v>9.9936224489795915</v>
      </c>
      <c r="L28" s="35">
        <v>5.6594275220567685</v>
      </c>
      <c r="M28" s="35">
        <v>5.130853156001308</v>
      </c>
      <c r="N28" s="4">
        <v>0.26200000000000001</v>
      </c>
      <c r="O28" s="4">
        <v>-32.462480310215405</v>
      </c>
      <c r="P28" s="35">
        <v>3.0057434588385452</v>
      </c>
      <c r="Q28" s="36">
        <f t="shared" si="0"/>
        <v>76.190476190786185</v>
      </c>
      <c r="R28" s="36" t="str">
        <f t="shared" si="1"/>
        <v xml:space="preserve"> </v>
      </c>
      <c r="S28" s="37">
        <f t="shared" si="22"/>
        <v>0.34014039597049783</v>
      </c>
      <c r="T28" s="37" t="str">
        <f t="shared" si="23"/>
        <v/>
      </c>
      <c r="U28" s="37">
        <f t="shared" si="2"/>
        <v>0.83149415993704046</v>
      </c>
      <c r="V28" s="37" t="str">
        <f t="shared" si="3"/>
        <v/>
      </c>
      <c r="W28" s="37" t="str">
        <f t="shared" si="4"/>
        <v/>
      </c>
      <c r="X28" s="37">
        <f t="shared" si="5"/>
        <v>-0.11374194395649651</v>
      </c>
      <c r="Y28" s="1">
        <f t="shared" si="6"/>
        <v>6</v>
      </c>
      <c r="Z28" s="1" t="str">
        <f t="shared" si="7"/>
        <v xml:space="preserve"> </v>
      </c>
      <c r="AA28" s="1" t="str">
        <f t="shared" si="8"/>
        <v xml:space="preserve"> </v>
      </c>
      <c r="AB28" s="1">
        <f t="shared" si="9"/>
        <v>34</v>
      </c>
      <c r="AC28" s="1">
        <f t="shared" si="10"/>
        <v>22</v>
      </c>
      <c r="AD28" s="1" t="str">
        <f t="shared" si="11"/>
        <v xml:space="preserve"> </v>
      </c>
      <c r="AE28" s="1">
        <f t="shared" si="12"/>
        <v>19</v>
      </c>
      <c r="AF28" s="1" t="str">
        <f t="shared" si="13"/>
        <v xml:space="preserve"> </v>
      </c>
      <c r="AG28" s="38">
        <f t="shared" si="14"/>
        <v>3.0057434591485452</v>
      </c>
      <c r="AH28" s="38" t="str">
        <f t="shared" si="15"/>
        <v xml:space="preserve"> </v>
      </c>
      <c r="AI28" s="1">
        <f t="shared" si="16"/>
        <v>33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53</v>
      </c>
      <c r="AP28" t="s">
        <v>1020</v>
      </c>
      <c r="AQ28" s="22">
        <v>-83.149415993704039</v>
      </c>
      <c r="AR28" s="21">
        <v>11.374194395649651</v>
      </c>
      <c r="AS28">
        <v>34.014039566049782</v>
      </c>
      <c r="AT28">
        <v>83.149415993704039</v>
      </c>
      <c r="AU28">
        <v>-11.374194395649651</v>
      </c>
      <c r="AV28" t="s">
        <v>1050</v>
      </c>
    </row>
    <row r="29" spans="1:48" x14ac:dyDescent="0.25">
      <c r="A29" s="14">
        <v>3.2000000000000003E-10</v>
      </c>
      <c r="B29" t="s">
        <v>117</v>
      </c>
      <c r="C29" s="4">
        <v>0</v>
      </c>
      <c r="D29" s="4">
        <v>0</v>
      </c>
      <c r="E29" s="4">
        <v>0</v>
      </c>
      <c r="F29" s="4">
        <v>0</v>
      </c>
      <c r="G29" s="4" t="s">
        <v>161</v>
      </c>
      <c r="H29" s="4">
        <v>7.51</v>
      </c>
      <c r="I29" s="34">
        <v>133.3744947568068</v>
      </c>
      <c r="J29" s="35" t="s">
        <v>1019</v>
      </c>
      <c r="K29" s="35" t="s">
        <v>1019</v>
      </c>
      <c r="L29" s="35" t="s">
        <v>1019</v>
      </c>
      <c r="M29" s="35" t="s">
        <v>1019</v>
      </c>
      <c r="N29" s="4" t="s">
        <v>161</v>
      </c>
      <c r="O29" s="4" t="s">
        <v>161</v>
      </c>
      <c r="P29" s="35" t="s">
        <v>166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117</v>
      </c>
      <c r="AP29" t="s">
        <v>1022</v>
      </c>
      <c r="AQ29" s="22" t="e">
        <v>#VALUE!</v>
      </c>
      <c r="AR29" s="21" t="e">
        <v>#VALUE!</v>
      </c>
      <c r="AS29" t="s">
        <v>166</v>
      </c>
      <c r="AT29" t="e">
        <v>#VALUE!</v>
      </c>
      <c r="AU29" t="e">
        <v>#VALUE!</v>
      </c>
      <c r="AV29" t="s">
        <v>1051</v>
      </c>
    </row>
    <row r="30" spans="1:48" x14ac:dyDescent="0.25">
      <c r="A30" s="14">
        <v>3.3000000000000005E-10</v>
      </c>
      <c r="B30" t="s">
        <v>118</v>
      </c>
      <c r="C30" s="4">
        <v>5</v>
      </c>
      <c r="D30" s="4">
        <v>0</v>
      </c>
      <c r="E30" s="4">
        <v>0</v>
      </c>
      <c r="F30" s="4">
        <v>5</v>
      </c>
      <c r="G30" s="4">
        <v>73.93499755859375</v>
      </c>
      <c r="H30" s="4">
        <v>59.2</v>
      </c>
      <c r="I30" s="34">
        <v>253.01370372156413</v>
      </c>
      <c r="J30" s="35">
        <v>6.6606660666066615</v>
      </c>
      <c r="K30" s="35">
        <v>5.0267470493334461</v>
      </c>
      <c r="L30" s="35">
        <v>4.6190615091946734</v>
      </c>
      <c r="M30" s="35">
        <v>4.7218584945043265</v>
      </c>
      <c r="N30" s="4">
        <v>6.0529999999999999</v>
      </c>
      <c r="O30" s="4">
        <v>-8.7607971980619705</v>
      </c>
      <c r="P30" s="35">
        <v>4.3243243243243237</v>
      </c>
      <c r="Q30" s="36">
        <f t="shared" si="0"/>
        <v>100.00000000033</v>
      </c>
      <c r="R30" s="36" t="str">
        <f t="shared" si="1"/>
        <v xml:space="preserve"> </v>
      </c>
      <c r="S30" s="37">
        <f t="shared" si="22"/>
        <v>0.24890198611705647</v>
      </c>
      <c r="T30" s="37" t="str">
        <f t="shared" si="23"/>
        <v/>
      </c>
      <c r="U30" s="37" t="str">
        <f t="shared" si="2"/>
        <v/>
      </c>
      <c r="V30" s="37" t="str">
        <f t="shared" si="3"/>
        <v/>
      </c>
      <c r="W30" s="37" t="str">
        <f t="shared" si="4"/>
        <v/>
      </c>
      <c r="X30" s="37">
        <f t="shared" si="5"/>
        <v>-0.27666173691071438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>
        <f t="shared" si="9"/>
        <v>23</v>
      </c>
      <c r="AC30" s="1">
        <f t="shared" si="10"/>
        <v>34</v>
      </c>
      <c r="AD30" s="1" t="str">
        <f t="shared" si="11"/>
        <v xml:space="preserve"> </v>
      </c>
      <c r="AE30" s="1">
        <f t="shared" si="12"/>
        <v>8</v>
      </c>
      <c r="AF30" s="1" t="str">
        <f t="shared" si="13"/>
        <v xml:space="preserve"> </v>
      </c>
      <c r="AG30" s="38">
        <f t="shared" si="14"/>
        <v>4.3243243246543237</v>
      </c>
      <c r="AH30" s="38" t="str">
        <f t="shared" si="15"/>
        <v xml:space="preserve"> </v>
      </c>
      <c r="AI30" s="1">
        <f t="shared" si="16"/>
        <v>23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118</v>
      </c>
      <c r="AP30" t="s">
        <v>1031</v>
      </c>
      <c r="AQ30" s="22">
        <v>10.278786980671594</v>
      </c>
      <c r="AR30" s="21">
        <v>27.666173691071439</v>
      </c>
      <c r="AS30">
        <v>24.890198578705647</v>
      </c>
      <c r="AT30">
        <v>-10.278786980671594</v>
      </c>
      <c r="AU30">
        <v>-27.666173691071439</v>
      </c>
      <c r="AV30" t="s">
        <v>1052</v>
      </c>
    </row>
    <row r="31" spans="1:48" x14ac:dyDescent="0.25">
      <c r="A31" s="14">
        <v>3.4000000000000007E-10</v>
      </c>
      <c r="B31" t="s">
        <v>122</v>
      </c>
      <c r="C31" s="4">
        <v>0</v>
      </c>
      <c r="D31" s="4">
        <v>0</v>
      </c>
      <c r="E31" s="4">
        <v>0</v>
      </c>
      <c r="F31" s="4">
        <v>0</v>
      </c>
      <c r="G31" s="4" t="s">
        <v>161</v>
      </c>
      <c r="H31" s="4">
        <v>3.58</v>
      </c>
      <c r="I31" s="34">
        <v>440.75488094082942</v>
      </c>
      <c r="J31" s="35" t="s">
        <v>1019</v>
      </c>
      <c r="K31" s="35" t="s">
        <v>1019</v>
      </c>
      <c r="L31" s="35" t="s">
        <v>1019</v>
      </c>
      <c r="M31" s="35" t="s">
        <v>1019</v>
      </c>
      <c r="N31" s="4" t="s">
        <v>161</v>
      </c>
      <c r="O31" s="4" t="s">
        <v>161</v>
      </c>
      <c r="P31" s="35" t="s">
        <v>166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122</v>
      </c>
      <c r="AP31" t="s">
        <v>1020</v>
      </c>
      <c r="AQ31" s="22" t="e">
        <v>#VALUE!</v>
      </c>
      <c r="AR31" s="21" t="e">
        <v>#VALUE!</v>
      </c>
      <c r="AS31" t="s">
        <v>166</v>
      </c>
      <c r="AT31" t="e">
        <v>#VALUE!</v>
      </c>
      <c r="AU31" t="e">
        <v>#VALUE!</v>
      </c>
      <c r="AV31" t="s">
        <v>1053</v>
      </c>
    </row>
    <row r="32" spans="1:48" x14ac:dyDescent="0.25">
      <c r="A32" s="14">
        <v>3.5000000000000008E-10</v>
      </c>
      <c r="B32" t="s">
        <v>120</v>
      </c>
      <c r="C32" s="4">
        <v>0</v>
      </c>
      <c r="D32" s="4">
        <v>0</v>
      </c>
      <c r="E32" s="4">
        <v>0</v>
      </c>
      <c r="F32" s="4">
        <v>0</v>
      </c>
      <c r="G32" s="4" t="s">
        <v>161</v>
      </c>
      <c r="H32" s="4">
        <v>3.99</v>
      </c>
      <c r="I32" s="34">
        <v>140.36564834271044</v>
      </c>
      <c r="J32" s="35" t="s">
        <v>1019</v>
      </c>
      <c r="K32" s="35" t="s">
        <v>1019</v>
      </c>
      <c r="L32" s="35" t="s">
        <v>1019</v>
      </c>
      <c r="M32" s="35" t="s">
        <v>1019</v>
      </c>
      <c r="N32" s="4" t="s">
        <v>161</v>
      </c>
      <c r="O32" s="4" t="s">
        <v>161</v>
      </c>
      <c r="P32" s="35" t="s">
        <v>166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2"/>
        <v xml:space="preserve"> </v>
      </c>
      <c r="T32" s="37" t="str">
        <f t="shared" si="23"/>
        <v xml:space="preserve"> </v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 xml:space="preserve"> </v>
      </c>
      <c r="X32" s="37" t="str">
        <f t="shared" si="5"/>
        <v xml:space="preserve"> </v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 t="str">
        <f t="shared" si="10"/>
        <v xml:space="preserve"> </v>
      </c>
      <c r="AD32" s="1" t="str">
        <f t="shared" si="11"/>
        <v xml:space="preserve"> </v>
      </c>
      <c r="AE32" s="1" t="str">
        <f t="shared" si="12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120</v>
      </c>
      <c r="AP32" t="s">
        <v>1054</v>
      </c>
      <c r="AQ32" s="22" t="e">
        <v>#VALUE!</v>
      </c>
      <c r="AR32" s="21" t="e">
        <v>#VALUE!</v>
      </c>
      <c r="AS32" t="s">
        <v>166</v>
      </c>
      <c r="AT32" t="e">
        <v>#VALUE!</v>
      </c>
      <c r="AU32" t="e">
        <v>#VALUE!</v>
      </c>
      <c r="AV32" t="s">
        <v>1055</v>
      </c>
    </row>
    <row r="33" spans="1:48" x14ac:dyDescent="0.25">
      <c r="A33" s="14">
        <v>3.600000000000001E-10</v>
      </c>
      <c r="B33" t="s">
        <v>97</v>
      </c>
      <c r="C33" s="4">
        <v>5</v>
      </c>
      <c r="D33" s="4">
        <v>4</v>
      </c>
      <c r="E33" s="4">
        <v>9</v>
      </c>
      <c r="F33" s="4">
        <v>18</v>
      </c>
      <c r="G33" s="4">
        <v>7.6599998474121094</v>
      </c>
      <c r="H33" s="4">
        <v>4.92</v>
      </c>
      <c r="I33" s="34">
        <v>190.37233963701269</v>
      </c>
      <c r="J33" s="35">
        <v>3.4261838440111423</v>
      </c>
      <c r="K33" s="35">
        <v>2.9585087191822006</v>
      </c>
      <c r="L33" s="35">
        <v>4.9153850493653035</v>
      </c>
      <c r="M33" s="35">
        <v>4.2543315343513592</v>
      </c>
      <c r="N33" s="4">
        <v>0.98</v>
      </c>
      <c r="O33" s="4">
        <v>0.12834633484739733</v>
      </c>
      <c r="P33" s="35">
        <v>11.016260162601627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2"/>
        <v>0.5569105384518922</v>
      </c>
      <c r="T33" s="37" t="str">
        <f t="shared" si="23"/>
        <v/>
      </c>
      <c r="U33" s="37" t="str">
        <f t="shared" si="2"/>
        <v/>
      </c>
      <c r="V33" s="37" t="str">
        <f t="shared" si="3"/>
        <v/>
      </c>
      <c r="W33" s="37" t="str">
        <f t="shared" si="4"/>
        <v/>
      </c>
      <c r="X33" s="37">
        <f t="shared" si="5"/>
        <v>-0.23025790478316555</v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>
        <f t="shared" si="9"/>
        <v>28</v>
      </c>
      <c r="AC33" s="1">
        <f t="shared" si="10"/>
        <v>6</v>
      </c>
      <c r="AD33" s="1" t="str">
        <f t="shared" si="11"/>
        <v xml:space="preserve"> </v>
      </c>
      <c r="AE33" s="1" t="str">
        <f t="shared" si="12"/>
        <v xml:space="preserve"> </v>
      </c>
      <c r="AF33" s="1" t="str">
        <f t="shared" si="13"/>
        <v xml:space="preserve"> </v>
      </c>
      <c r="AG33" s="38">
        <f t="shared" si="14"/>
        <v>11.016260162961627</v>
      </c>
      <c r="AH33" s="38" t="str">
        <f t="shared" si="15"/>
        <v xml:space="preserve"> </v>
      </c>
      <c r="AI33" s="1">
        <f t="shared" si="16"/>
        <v>3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97</v>
      </c>
      <c r="AP33" t="s">
        <v>1028</v>
      </c>
      <c r="AQ33" s="22">
        <v>53.848253697469382</v>
      </c>
      <c r="AR33" s="21">
        <v>23.025790478316555</v>
      </c>
      <c r="AS33">
        <v>55.691053809189214</v>
      </c>
      <c r="AT33">
        <v>-53.848253697469382</v>
      </c>
      <c r="AU33">
        <v>-23.025790478316555</v>
      </c>
      <c r="AV33" t="s">
        <v>1056</v>
      </c>
    </row>
    <row r="34" spans="1:48" x14ac:dyDescent="0.25">
      <c r="A34" s="14">
        <v>3.7000000000000012E-10</v>
      </c>
      <c r="B34" t="s">
        <v>66</v>
      </c>
      <c r="C34" s="4">
        <v>0</v>
      </c>
      <c r="D34" s="4">
        <v>0</v>
      </c>
      <c r="E34" s="4">
        <v>1</v>
      </c>
      <c r="F34" s="4">
        <v>1</v>
      </c>
      <c r="G34" s="4" t="s">
        <v>161</v>
      </c>
      <c r="H34" s="4">
        <v>1.2</v>
      </c>
      <c r="I34" s="34">
        <v>552.32002724194945</v>
      </c>
      <c r="J34" s="35" t="s">
        <v>1019</v>
      </c>
      <c r="K34" s="35" t="s">
        <v>1019</v>
      </c>
      <c r="L34" s="35" t="s">
        <v>1019</v>
      </c>
      <c r="M34" s="35" t="s">
        <v>1019</v>
      </c>
      <c r="N34" s="4" t="s">
        <v>161</v>
      </c>
      <c r="O34" s="4" t="s">
        <v>161</v>
      </c>
      <c r="P34" s="35" t="s">
        <v>166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2"/>
        <v xml:space="preserve"> </v>
      </c>
      <c r="T34" s="37" t="str">
        <f t="shared" si="23"/>
        <v xml:space="preserve"> </v>
      </c>
      <c r="U34" s="37" t="str">
        <f t="shared" si="2"/>
        <v xml:space="preserve"> </v>
      </c>
      <c r="V34" s="37" t="str">
        <f t="shared" si="3"/>
        <v xml:space="preserve"> </v>
      </c>
      <c r="W34" s="37" t="str">
        <f t="shared" si="4"/>
        <v xml:space="preserve"> </v>
      </c>
      <c r="X34" s="37" t="str">
        <f t="shared" si="5"/>
        <v xml:space="preserve"> </v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 t="str">
        <f t="shared" si="10"/>
        <v xml:space="preserve"> </v>
      </c>
      <c r="AD34" s="1" t="str">
        <f t="shared" si="11"/>
        <v xml:space="preserve"> </v>
      </c>
      <c r="AE34" s="1" t="str">
        <f t="shared" si="12"/>
        <v xml:space="preserve"> 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7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0"/>
        <v xml:space="preserve"> </v>
      </c>
      <c r="AN34" s="1" t="str">
        <f t="shared" si="21"/>
        <v xml:space="preserve"> </v>
      </c>
      <c r="AO34" t="s">
        <v>66</v>
      </c>
      <c r="AP34" t="s">
        <v>1031</v>
      </c>
      <c r="AQ34" s="22" t="e">
        <v>#VALUE!</v>
      </c>
      <c r="AR34" s="21" t="e">
        <v>#VALUE!</v>
      </c>
      <c r="AS34" t="s">
        <v>166</v>
      </c>
      <c r="AT34" t="e">
        <v>#VALUE!</v>
      </c>
      <c r="AU34" t="e">
        <v>#VALUE!</v>
      </c>
      <c r="AV34" t="s">
        <v>1057</v>
      </c>
    </row>
    <row r="35" spans="1:48" x14ac:dyDescent="0.25">
      <c r="A35" s="14">
        <v>3.8000000000000014E-10</v>
      </c>
      <c r="B35" t="s">
        <v>68</v>
      </c>
      <c r="C35" s="4">
        <v>0</v>
      </c>
      <c r="D35" s="4">
        <v>0</v>
      </c>
      <c r="E35" s="4">
        <v>0</v>
      </c>
      <c r="F35" s="4">
        <v>0</v>
      </c>
      <c r="G35" s="4" t="s">
        <v>161</v>
      </c>
      <c r="H35" s="4">
        <v>3.38</v>
      </c>
      <c r="I35" s="34">
        <v>407.36915851223984</v>
      </c>
      <c r="J35" s="35" t="s">
        <v>1019</v>
      </c>
      <c r="K35" s="35" t="s">
        <v>1019</v>
      </c>
      <c r="L35" s="35" t="s">
        <v>1019</v>
      </c>
      <c r="M35" s="35" t="s">
        <v>1019</v>
      </c>
      <c r="N35" s="4" t="s">
        <v>161</v>
      </c>
      <c r="O35" s="4" t="s">
        <v>161</v>
      </c>
      <c r="P35" s="35" t="s">
        <v>166</v>
      </c>
      <c r="Q35" s="36" t="str">
        <f t="shared" si="0"/>
        <v xml:space="preserve"> </v>
      </c>
      <c r="R35" s="36" t="str">
        <f t="shared" si="1"/>
        <v xml:space="preserve"> </v>
      </c>
      <c r="S35" s="37" t="str">
        <f t="shared" si="22"/>
        <v xml:space="preserve"> </v>
      </c>
      <c r="T35" s="37" t="str">
        <f t="shared" si="23"/>
        <v xml:space="preserve"> </v>
      </c>
      <c r="U35" s="37" t="str">
        <f t="shared" si="2"/>
        <v xml:space="preserve"> </v>
      </c>
      <c r="V35" s="37" t="str">
        <f t="shared" si="3"/>
        <v xml:space="preserve"> </v>
      </c>
      <c r="W35" s="37" t="str">
        <f t="shared" si="4"/>
        <v xml:space="preserve"> </v>
      </c>
      <c r="X35" s="37" t="str">
        <f t="shared" si="5"/>
        <v xml:space="preserve"> </v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 t="str">
        <f t="shared" si="9"/>
        <v xml:space="preserve"> </v>
      </c>
      <c r="AC35" s="1" t="str">
        <f t="shared" si="10"/>
        <v xml:space="preserve"> </v>
      </c>
      <c r="AD35" s="1" t="str">
        <f t="shared" si="11"/>
        <v xml:space="preserve"> </v>
      </c>
      <c r="AE35" s="1" t="str">
        <f t="shared" si="12"/>
        <v xml:space="preserve"> </v>
      </c>
      <c r="AF35" s="1" t="str">
        <f t="shared" si="13"/>
        <v xml:space="preserve"> </v>
      </c>
      <c r="AG35" s="38" t="str">
        <f t="shared" si="14"/>
        <v xml:space="preserve"> </v>
      </c>
      <c r="AH35" s="38" t="str">
        <f t="shared" si="15"/>
        <v xml:space="preserve"> </v>
      </c>
      <c r="AI35" s="1" t="str">
        <f t="shared" si="16"/>
        <v xml:space="preserve"> 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68</v>
      </c>
      <c r="AP35" t="s">
        <v>1020</v>
      </c>
      <c r="AQ35" s="22" t="e">
        <v>#VALUE!</v>
      </c>
      <c r="AR35" s="21" t="e">
        <v>#VALUE!</v>
      </c>
      <c r="AS35" t="s">
        <v>166</v>
      </c>
      <c r="AT35" t="e">
        <v>#VALUE!</v>
      </c>
      <c r="AU35" t="e">
        <v>#VALUE!</v>
      </c>
      <c r="AV35" t="s">
        <v>1058</v>
      </c>
    </row>
    <row r="36" spans="1:48" x14ac:dyDescent="0.25">
      <c r="A36" s="14">
        <v>3.9000000000000015E-10</v>
      </c>
      <c r="B36" t="s">
        <v>92</v>
      </c>
      <c r="C36" s="4">
        <v>0</v>
      </c>
      <c r="D36" s="4">
        <v>0</v>
      </c>
      <c r="E36" s="4">
        <v>0</v>
      </c>
      <c r="F36" s="4">
        <v>0</v>
      </c>
      <c r="G36" s="4" t="s">
        <v>161</v>
      </c>
      <c r="H36" s="4">
        <v>432.7</v>
      </c>
      <c r="I36" s="34">
        <v>239.72510235305475</v>
      </c>
      <c r="J36" s="35" t="s">
        <v>1019</v>
      </c>
      <c r="K36" s="35" t="s">
        <v>1019</v>
      </c>
      <c r="L36" s="35" t="s">
        <v>1019</v>
      </c>
      <c r="M36" s="35" t="s">
        <v>1019</v>
      </c>
      <c r="N36" s="4" t="s">
        <v>161</v>
      </c>
      <c r="O36" s="4" t="s">
        <v>161</v>
      </c>
      <c r="P36" s="35" t="s">
        <v>166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2"/>
        <v xml:space="preserve"> </v>
      </c>
      <c r="T36" s="37" t="str">
        <f t="shared" si="23"/>
        <v xml:space="preserve"> </v>
      </c>
      <c r="U36" s="37" t="str">
        <f t="shared" si="2"/>
        <v xml:space="preserve"> </v>
      </c>
      <c r="V36" s="37" t="str">
        <f t="shared" si="3"/>
        <v xml:space="preserve"> </v>
      </c>
      <c r="W36" s="37" t="str">
        <f t="shared" si="4"/>
        <v xml:space="preserve"> </v>
      </c>
      <c r="X36" s="37" t="str">
        <f t="shared" si="5"/>
        <v xml:space="preserve"> 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 t="str">
        <f t="shared" si="9"/>
        <v xml:space="preserve"> </v>
      </c>
      <c r="AC36" s="1" t="str">
        <f t="shared" si="10"/>
        <v xml:space="preserve"> 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92</v>
      </c>
      <c r="AP36" t="s">
        <v>1028</v>
      </c>
      <c r="AQ36" s="22" t="e">
        <v>#VALUE!</v>
      </c>
      <c r="AR36" s="21" t="e">
        <v>#VALUE!</v>
      </c>
      <c r="AS36" t="s">
        <v>166</v>
      </c>
      <c r="AT36" t="e">
        <v>#VALUE!</v>
      </c>
      <c r="AU36" t="e">
        <v>#VALUE!</v>
      </c>
      <c r="AV36" t="s">
        <v>1059</v>
      </c>
    </row>
    <row r="37" spans="1:48" x14ac:dyDescent="0.25">
      <c r="A37" s="14">
        <v>4.0000000000000017E-10</v>
      </c>
      <c r="B37" t="s">
        <v>40</v>
      </c>
      <c r="C37" s="4">
        <v>7</v>
      </c>
      <c r="D37" s="4">
        <v>0</v>
      </c>
      <c r="E37" s="4">
        <v>7</v>
      </c>
      <c r="F37" s="4">
        <v>14</v>
      </c>
      <c r="G37" s="4">
        <v>2.4000000953674316</v>
      </c>
      <c r="H37" s="4">
        <v>1.83</v>
      </c>
      <c r="I37" s="34">
        <v>1223.068412634688</v>
      </c>
      <c r="J37" s="35">
        <v>3.4014869888475836</v>
      </c>
      <c r="K37" s="35">
        <v>2.975609756097561</v>
      </c>
      <c r="L37" s="35">
        <v>4.2079266941713618</v>
      </c>
      <c r="M37" s="35">
        <v>3.4315418318380972</v>
      </c>
      <c r="N37" s="4">
        <v>0.47000000000000003</v>
      </c>
      <c r="O37" s="4">
        <v>-48.338212502152572</v>
      </c>
      <c r="P37" s="35">
        <v>9.8360655737704921</v>
      </c>
      <c r="Q37" s="36" t="str">
        <f t="shared" si="0"/>
        <v xml:space="preserve"> </v>
      </c>
      <c r="R37" s="36" t="str">
        <f t="shared" si="1"/>
        <v xml:space="preserve"> </v>
      </c>
      <c r="S37" s="37">
        <f t="shared" si="22"/>
        <v>0.3114754623494162</v>
      </c>
      <c r="T37" s="37" t="str">
        <f t="shared" si="23"/>
        <v/>
      </c>
      <c r="U37" s="37" t="str">
        <f t="shared" si="2"/>
        <v/>
      </c>
      <c r="V37" s="37" t="str">
        <f t="shared" si="3"/>
        <v/>
      </c>
      <c r="W37" s="37" t="str">
        <f t="shared" si="4"/>
        <v/>
      </c>
      <c r="X37" s="37">
        <f t="shared" si="5"/>
        <v>-0.34104484642387312</v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>
        <f t="shared" si="9"/>
        <v>15</v>
      </c>
      <c r="AC37" s="1">
        <f t="shared" si="10"/>
        <v>27</v>
      </c>
      <c r="AD37" s="1" t="str">
        <f t="shared" si="11"/>
        <v xml:space="preserve"> </v>
      </c>
      <c r="AE37" s="1" t="str">
        <f t="shared" si="12"/>
        <v xml:space="preserve"> </v>
      </c>
      <c r="AF37" s="1" t="str">
        <f t="shared" si="13"/>
        <v xml:space="preserve"> </v>
      </c>
      <c r="AG37" s="38">
        <f t="shared" si="14"/>
        <v>9.8360655741704921</v>
      </c>
      <c r="AH37" s="38" t="str">
        <f t="shared" si="15"/>
        <v xml:space="preserve"> </v>
      </c>
      <c r="AI37" s="1">
        <f t="shared" si="16"/>
        <v>6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40</v>
      </c>
      <c r="AP37" t="s">
        <v>1035</v>
      </c>
      <c r="AQ37" s="22">
        <v>54.180927904655093</v>
      </c>
      <c r="AR37" s="21">
        <v>34.104484642387312</v>
      </c>
      <c r="AS37">
        <v>31.147546194941622</v>
      </c>
      <c r="AT37">
        <v>-54.180927904655093</v>
      </c>
      <c r="AU37">
        <v>-34.104484642387312</v>
      </c>
      <c r="AV37" t="s">
        <v>1060</v>
      </c>
    </row>
    <row r="38" spans="1:48" x14ac:dyDescent="0.25">
      <c r="A38" s="14">
        <v>4.1000000000000019E-10</v>
      </c>
      <c r="B38" t="s">
        <v>50</v>
      </c>
      <c r="C38" s="4">
        <v>6</v>
      </c>
      <c r="D38" s="4">
        <v>0</v>
      </c>
      <c r="E38" s="4">
        <v>9</v>
      </c>
      <c r="F38" s="4">
        <v>15</v>
      </c>
      <c r="G38" s="4">
        <v>6.1500000953674316</v>
      </c>
      <c r="H38" s="4">
        <v>4.93</v>
      </c>
      <c r="I38" s="34">
        <v>4335.4379879885428</v>
      </c>
      <c r="J38" s="35">
        <v>9.0293040293040274</v>
      </c>
      <c r="K38" s="35">
        <v>9.3548387096774182</v>
      </c>
      <c r="L38" s="35">
        <v>6.3964290815413971</v>
      </c>
      <c r="M38" s="35">
        <v>5.8198911166398357</v>
      </c>
      <c r="N38" s="4">
        <v>0.54500000000000004</v>
      </c>
      <c r="O38" s="4">
        <v>-51.015184290431968</v>
      </c>
      <c r="P38" s="35">
        <v>5.3752535496957403</v>
      </c>
      <c r="Q38" s="36" t="str">
        <f t="shared" si="0"/>
        <v xml:space="preserve"> </v>
      </c>
      <c r="R38" s="36" t="str">
        <f t="shared" si="1"/>
        <v xml:space="preserve"> </v>
      </c>
      <c r="S38" s="37">
        <f t="shared" si="22"/>
        <v>0.24746452279690298</v>
      </c>
      <c r="T38" s="37" t="str">
        <f t="shared" si="23"/>
        <v/>
      </c>
      <c r="U38" s="37" t="str">
        <f t="shared" si="2"/>
        <v/>
      </c>
      <c r="V38" s="37" t="str">
        <f t="shared" si="3"/>
        <v/>
      </c>
      <c r="W38" s="37" t="str">
        <f t="shared" si="4"/>
        <v/>
      </c>
      <c r="X38" s="37" t="str">
        <f t="shared" si="5"/>
        <v/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>
        <f t="shared" si="10"/>
        <v>35</v>
      </c>
      <c r="AD38" s="1" t="str">
        <f t="shared" si="11"/>
        <v xml:space="preserve"> </v>
      </c>
      <c r="AE38" s="1" t="str">
        <f t="shared" si="12"/>
        <v xml:space="preserve"> </v>
      </c>
      <c r="AF38" s="1" t="str">
        <f t="shared" si="13"/>
        <v xml:space="preserve"> </v>
      </c>
      <c r="AG38" s="38">
        <f t="shared" si="14"/>
        <v>5.3752535501057404</v>
      </c>
      <c r="AH38" s="38" t="str">
        <f t="shared" si="15"/>
        <v xml:space="preserve"> </v>
      </c>
      <c r="AI38" s="1">
        <f t="shared" si="16"/>
        <v>18</v>
      </c>
      <c r="AJ38" s="1" t="str">
        <f t="shared" si="17"/>
        <v xml:space="preserve"> </v>
      </c>
      <c r="AK38" s="25" t="str">
        <f t="shared" si="18"/>
        <v xml:space="preserve"> </v>
      </c>
      <c r="AL38" s="25">
        <f t="shared" si="19"/>
        <v>-51.015184290021971</v>
      </c>
      <c r="AM38" s="1" t="str">
        <f t="shared" si="20"/>
        <v xml:space="preserve"> </v>
      </c>
      <c r="AN38" s="1">
        <f t="shared" si="21"/>
        <v>1</v>
      </c>
      <c r="AO38" t="s">
        <v>50</v>
      </c>
      <c r="AP38" t="s">
        <v>1031</v>
      </c>
      <c r="AQ38" s="22">
        <v>-21.627492224991563</v>
      </c>
      <c r="AR38" s="21">
        <v>-0.16714201804646223</v>
      </c>
      <c r="AS38">
        <v>24.746452238690296</v>
      </c>
      <c r="AT38">
        <v>21.627492224991563</v>
      </c>
      <c r="AU38">
        <v>0.16714201804646223</v>
      </c>
      <c r="AV38" t="s">
        <v>1061</v>
      </c>
    </row>
    <row r="39" spans="1:48" x14ac:dyDescent="0.25">
      <c r="A39" s="14">
        <v>4.200000000000002E-10</v>
      </c>
      <c r="B39" t="s">
        <v>112</v>
      </c>
      <c r="C39" s="4">
        <v>0</v>
      </c>
      <c r="D39" s="4">
        <v>0</v>
      </c>
      <c r="E39" s="4">
        <v>0</v>
      </c>
      <c r="F39" s="4">
        <v>0</v>
      </c>
      <c r="G39" s="4" t="s">
        <v>161</v>
      </c>
      <c r="H39" s="4">
        <v>65.5</v>
      </c>
      <c r="I39" s="34">
        <v>60.135076353742612</v>
      </c>
      <c r="J39" s="35" t="s">
        <v>1019</v>
      </c>
      <c r="K39" s="35" t="s">
        <v>1019</v>
      </c>
      <c r="L39" s="35" t="s">
        <v>1019</v>
      </c>
      <c r="M39" s="35" t="s">
        <v>1019</v>
      </c>
      <c r="N39" s="4" t="s">
        <v>161</v>
      </c>
      <c r="O39" s="4" t="s">
        <v>161</v>
      </c>
      <c r="P39" s="35" t="s">
        <v>166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2"/>
        <v xml:space="preserve"> </v>
      </c>
      <c r="T39" s="37" t="str">
        <f t="shared" si="23"/>
        <v xml:space="preserve"> </v>
      </c>
      <c r="U39" s="37" t="str">
        <f t="shared" si="2"/>
        <v xml:space="preserve"> </v>
      </c>
      <c r="V39" s="37" t="str">
        <f t="shared" si="3"/>
        <v xml:space="preserve"> </v>
      </c>
      <c r="W39" s="37" t="str">
        <f t="shared" si="4"/>
        <v xml:space="preserve"> </v>
      </c>
      <c r="X39" s="37" t="str">
        <f t="shared" si="5"/>
        <v xml:space="preserve"> </v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 t="str">
        <f t="shared" si="10"/>
        <v xml:space="preserve"> 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112</v>
      </c>
      <c r="AP39" t="s">
        <v>1022</v>
      </c>
      <c r="AQ39" s="22" t="e">
        <v>#VALUE!</v>
      </c>
      <c r="AR39" s="21" t="e">
        <v>#VALUE!</v>
      </c>
      <c r="AS39" t="s">
        <v>166</v>
      </c>
      <c r="AT39" t="e">
        <v>#VALUE!</v>
      </c>
      <c r="AU39" t="e">
        <v>#VALUE!</v>
      </c>
      <c r="AV39" t="s">
        <v>1062</v>
      </c>
    </row>
    <row r="40" spans="1:48" x14ac:dyDescent="0.25">
      <c r="A40" s="14">
        <v>4.3000000000000022E-10</v>
      </c>
      <c r="B40" t="s">
        <v>33</v>
      </c>
      <c r="C40" s="4">
        <v>11</v>
      </c>
      <c r="D40" s="4">
        <v>0</v>
      </c>
      <c r="E40" s="4">
        <v>8</v>
      </c>
      <c r="F40" s="4">
        <v>19</v>
      </c>
      <c r="G40" s="4">
        <v>13.579999923706055</v>
      </c>
      <c r="H40" s="4">
        <v>10.89</v>
      </c>
      <c r="I40" s="34">
        <v>6703.6601305106597</v>
      </c>
      <c r="J40" s="35">
        <v>7.4793956043956049</v>
      </c>
      <c r="K40" s="35">
        <v>7.7234042553191502</v>
      </c>
      <c r="L40" s="35">
        <v>4.8688108381787183</v>
      </c>
      <c r="M40" s="35">
        <v>5.1458515029782523</v>
      </c>
      <c r="N40" s="4">
        <v>1.379</v>
      </c>
      <c r="O40" s="4">
        <v>-16.040653999116216</v>
      </c>
      <c r="P40" s="35">
        <v>9.7337006427915522</v>
      </c>
      <c r="Q40" s="36" t="str">
        <f t="shared" si="0"/>
        <v xml:space="preserve"> </v>
      </c>
      <c r="R40" s="36" t="str">
        <f t="shared" si="1"/>
        <v xml:space="preserve"> </v>
      </c>
      <c r="S40" s="37">
        <f t="shared" si="22"/>
        <v>0.24701560407610221</v>
      </c>
      <c r="T40" s="37" t="str">
        <f t="shared" si="23"/>
        <v/>
      </c>
      <c r="U40" s="37" t="str">
        <f t="shared" si="2"/>
        <v/>
      </c>
      <c r="V40" s="37" t="str">
        <f t="shared" si="3"/>
        <v/>
      </c>
      <c r="W40" s="37" t="str">
        <f t="shared" si="4"/>
        <v/>
      </c>
      <c r="X40" s="37">
        <f t="shared" si="5"/>
        <v>-0.23755135800031746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>
        <f t="shared" si="9"/>
        <v>27</v>
      </c>
      <c r="AC40" s="1">
        <f t="shared" si="10"/>
        <v>36</v>
      </c>
      <c r="AD40" s="1" t="str">
        <f t="shared" si="11"/>
        <v xml:space="preserve"> </v>
      </c>
      <c r="AE40" s="1" t="str">
        <f t="shared" si="12"/>
        <v xml:space="preserve"> </v>
      </c>
      <c r="AF40" s="1" t="str">
        <f t="shared" si="13"/>
        <v xml:space="preserve"> </v>
      </c>
      <c r="AG40" s="38">
        <f t="shared" si="14"/>
        <v>9.7337006432215514</v>
      </c>
      <c r="AH40" s="38" t="str">
        <f t="shared" si="15"/>
        <v xml:space="preserve"> </v>
      </c>
      <c r="AI40" s="1">
        <f t="shared" si="16"/>
        <v>7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33</v>
      </c>
      <c r="AP40" t="s">
        <v>1022</v>
      </c>
      <c r="AQ40" s="22">
        <v>-0.74975078576258181</v>
      </c>
      <c r="AR40" s="21">
        <v>23.755135800031745</v>
      </c>
      <c r="AS40">
        <v>24.70156036461022</v>
      </c>
      <c r="AT40">
        <v>0.74975078576258181</v>
      </c>
      <c r="AU40">
        <v>-23.755135800031745</v>
      </c>
      <c r="AV40" t="s">
        <v>1063</v>
      </c>
    </row>
    <row r="41" spans="1:48" x14ac:dyDescent="0.25">
      <c r="A41" s="14">
        <v>4.4000000000000024E-10</v>
      </c>
      <c r="B41" t="s">
        <v>87</v>
      </c>
      <c r="C41" s="4">
        <v>0</v>
      </c>
      <c r="D41" s="4">
        <v>0</v>
      </c>
      <c r="E41" s="4">
        <v>0</v>
      </c>
      <c r="F41" s="4">
        <v>0</v>
      </c>
      <c r="G41" s="4" t="s">
        <v>161</v>
      </c>
      <c r="H41" s="4">
        <v>8.74</v>
      </c>
      <c r="I41" s="34">
        <v>152.15104721854496</v>
      </c>
      <c r="J41" s="35" t="s">
        <v>1019</v>
      </c>
      <c r="K41" s="35" t="s">
        <v>1019</v>
      </c>
      <c r="L41" s="35" t="s">
        <v>1019</v>
      </c>
      <c r="M41" s="35" t="s">
        <v>1019</v>
      </c>
      <c r="N41" s="4" t="s">
        <v>161</v>
      </c>
      <c r="O41" s="4" t="s">
        <v>161</v>
      </c>
      <c r="P41" s="35" t="s">
        <v>166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87</v>
      </c>
      <c r="AP41" t="s">
        <v>1047</v>
      </c>
      <c r="AQ41" s="22" t="e">
        <v>#VALUE!</v>
      </c>
      <c r="AR41" s="21" t="e">
        <v>#VALUE!</v>
      </c>
      <c r="AS41" t="s">
        <v>166</v>
      </c>
      <c r="AT41" t="e">
        <v>#VALUE!</v>
      </c>
      <c r="AU41" t="e">
        <v>#VALUE!</v>
      </c>
      <c r="AV41" t="s">
        <v>1064</v>
      </c>
    </row>
    <row r="42" spans="1:48" x14ac:dyDescent="0.25">
      <c r="A42" s="14">
        <v>4.5000000000000026E-10</v>
      </c>
      <c r="B42" t="s">
        <v>49</v>
      </c>
      <c r="C42" s="4">
        <v>13</v>
      </c>
      <c r="D42" s="4">
        <v>2</v>
      </c>
      <c r="E42" s="4">
        <v>11</v>
      </c>
      <c r="F42" s="4">
        <v>26</v>
      </c>
      <c r="G42" s="4">
        <v>68.699996948242188</v>
      </c>
      <c r="H42" s="4">
        <v>64.25</v>
      </c>
      <c r="I42" s="34">
        <v>3965.3811736465727</v>
      </c>
      <c r="J42" s="35">
        <v>10.367919961271584</v>
      </c>
      <c r="K42" s="35">
        <v>8.6403980634749864</v>
      </c>
      <c r="L42" s="35">
        <v>6.9518408958197373</v>
      </c>
      <c r="M42" s="35">
        <v>6.5265315420250332</v>
      </c>
      <c r="N42" s="4">
        <v>5.82</v>
      </c>
      <c r="O42" s="4">
        <v>41.501682804958953</v>
      </c>
      <c r="P42" s="35">
        <v>6.7284046692607014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/>
      </c>
      <c r="T42" s="37" t="str">
        <f t="shared" si="23"/>
        <v/>
      </c>
      <c r="U42" s="37" t="str">
        <f t="shared" si="2"/>
        <v/>
      </c>
      <c r="V42" s="37" t="str">
        <f t="shared" si="3"/>
        <v/>
      </c>
      <c r="W42" s="37" t="str">
        <f t="shared" si="4"/>
        <v/>
      </c>
      <c r="X42" s="37" t="str">
        <f t="shared" si="5"/>
        <v/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>
        <f t="shared" si="14"/>
        <v>6.7284046697107014</v>
      </c>
      <c r="AH42" s="38" t="str">
        <f t="shared" si="15"/>
        <v xml:space="preserve"> </v>
      </c>
      <c r="AI42" s="1">
        <f t="shared" si="16"/>
        <v>13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49</v>
      </c>
      <c r="AP42" t="s">
        <v>1028</v>
      </c>
      <c r="AQ42" s="22">
        <v>-39.659059035593614</v>
      </c>
      <c r="AR42" s="21">
        <v>-8.8648096338519888</v>
      </c>
      <c r="AS42">
        <v>6.9260652890928975</v>
      </c>
      <c r="AT42">
        <v>39.659059035593614</v>
      </c>
      <c r="AU42">
        <v>8.8648096338519888</v>
      </c>
      <c r="AV42" t="s">
        <v>1065</v>
      </c>
    </row>
    <row r="43" spans="1:48" x14ac:dyDescent="0.25">
      <c r="A43" s="14">
        <v>4.6000000000000027E-10</v>
      </c>
      <c r="B43" t="s">
        <v>29</v>
      </c>
      <c r="C43" s="4">
        <v>21</v>
      </c>
      <c r="D43" s="4">
        <v>2</v>
      </c>
      <c r="E43" s="4">
        <v>4</v>
      </c>
      <c r="F43" s="4">
        <v>27</v>
      </c>
      <c r="G43" s="4">
        <v>9.0249996185302734</v>
      </c>
      <c r="H43" s="4">
        <v>7.58</v>
      </c>
      <c r="I43" s="34">
        <v>5599.3106103879672</v>
      </c>
      <c r="J43" s="35">
        <v>4.8589743589743586</v>
      </c>
      <c r="K43" s="35">
        <v>3.6043747028055155</v>
      </c>
      <c r="L43" s="35" t="s">
        <v>1019</v>
      </c>
      <c r="M43" s="35" t="s">
        <v>1019</v>
      </c>
      <c r="N43" s="4">
        <v>1.4730000000000001</v>
      </c>
      <c r="O43" s="4" t="s">
        <v>161</v>
      </c>
      <c r="P43" s="35">
        <v>4.6174142480211078</v>
      </c>
      <c r="Q43" s="36">
        <f t="shared" si="0"/>
        <v>77.777777778237777</v>
      </c>
      <c r="R43" s="36" t="str">
        <f t="shared" si="1"/>
        <v xml:space="preserve"> </v>
      </c>
      <c r="S43" s="37">
        <f t="shared" si="22"/>
        <v>0.19063319551676436</v>
      </c>
      <c r="T43" s="37" t="str">
        <f t="shared" si="23"/>
        <v/>
      </c>
      <c r="U43" s="37" t="str">
        <f t="shared" si="2"/>
        <v/>
      </c>
      <c r="V43" s="37" t="str">
        <f t="shared" si="3"/>
        <v/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>
        <f t="shared" si="10"/>
        <v>43</v>
      </c>
      <c r="AD43" s="1" t="str">
        <f t="shared" si="11"/>
        <v xml:space="preserve"> </v>
      </c>
      <c r="AE43" s="1">
        <f t="shared" si="12"/>
        <v>17</v>
      </c>
      <c r="AF43" s="1" t="str">
        <f t="shared" si="13"/>
        <v xml:space="preserve"> </v>
      </c>
      <c r="AG43" s="38">
        <f t="shared" si="14"/>
        <v>4.6174142484811078</v>
      </c>
      <c r="AH43" s="38" t="str">
        <f t="shared" si="15"/>
        <v xml:space="preserve"> </v>
      </c>
      <c r="AI43" s="1">
        <f t="shared" si="16"/>
        <v>21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29</v>
      </c>
      <c r="AP43" t="s">
        <v>1024</v>
      </c>
      <c r="AQ43" s="22">
        <v>34.548126394948738</v>
      </c>
      <c r="AR43" s="21" t="e">
        <v>#VALUE!</v>
      </c>
      <c r="AS43">
        <v>19.063319505676436</v>
      </c>
      <c r="AT43">
        <v>-34.548126394948738</v>
      </c>
      <c r="AU43" t="e">
        <v>#VALUE!</v>
      </c>
      <c r="AV43" t="s">
        <v>1066</v>
      </c>
    </row>
    <row r="44" spans="1:48" x14ac:dyDescent="0.25">
      <c r="A44" s="14">
        <v>4.7000000000000024E-10</v>
      </c>
      <c r="B44" t="s">
        <v>83</v>
      </c>
      <c r="C44" s="4">
        <v>0</v>
      </c>
      <c r="D44" s="4">
        <v>0</v>
      </c>
      <c r="E44" s="4">
        <v>0</v>
      </c>
      <c r="F44" s="4">
        <v>0</v>
      </c>
      <c r="G44" s="4" t="s">
        <v>161</v>
      </c>
      <c r="H44" s="4">
        <v>2.98</v>
      </c>
      <c r="I44" s="34">
        <v>170.80526093441651</v>
      </c>
      <c r="J44" s="35" t="s">
        <v>1019</v>
      </c>
      <c r="K44" s="35" t="s">
        <v>1019</v>
      </c>
      <c r="L44" s="35" t="s">
        <v>1019</v>
      </c>
      <c r="M44" s="35" t="s">
        <v>1019</v>
      </c>
      <c r="N44" s="4" t="s">
        <v>161</v>
      </c>
      <c r="O44" s="4" t="s">
        <v>161</v>
      </c>
      <c r="P44" s="35" t="s">
        <v>166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83</v>
      </c>
      <c r="AP44" t="s">
        <v>1024</v>
      </c>
      <c r="AQ44" s="22" t="e">
        <v>#VALUE!</v>
      </c>
      <c r="AR44" s="21" t="e">
        <v>#VALUE!</v>
      </c>
      <c r="AS44" t="s">
        <v>166</v>
      </c>
      <c r="AT44" t="e">
        <v>#VALUE!</v>
      </c>
      <c r="AU44" t="e">
        <v>#VALUE!</v>
      </c>
      <c r="AV44" t="s">
        <v>1067</v>
      </c>
    </row>
    <row r="45" spans="1:48" x14ac:dyDescent="0.25">
      <c r="A45" s="14">
        <v>4.800000000000002E-10</v>
      </c>
      <c r="B45" t="s">
        <v>85</v>
      </c>
      <c r="C45" s="4">
        <v>0</v>
      </c>
      <c r="D45" s="4">
        <v>0</v>
      </c>
      <c r="E45" s="4">
        <v>0</v>
      </c>
      <c r="F45" s="4">
        <v>0</v>
      </c>
      <c r="G45" s="4" t="s">
        <v>161</v>
      </c>
      <c r="H45" s="4">
        <v>36.76</v>
      </c>
      <c r="I45" s="34">
        <v>46.55046921323671</v>
      </c>
      <c r="J45" s="35" t="s">
        <v>1019</v>
      </c>
      <c r="K45" s="35" t="s">
        <v>1019</v>
      </c>
      <c r="L45" s="35" t="s">
        <v>1019</v>
      </c>
      <c r="M45" s="35" t="s">
        <v>1019</v>
      </c>
      <c r="N45" s="4" t="s">
        <v>161</v>
      </c>
      <c r="O45" s="4" t="s">
        <v>161</v>
      </c>
      <c r="P45" s="35" t="s">
        <v>166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 xml:space="preserve"> </v>
      </c>
      <c r="T45" s="37" t="str">
        <f t="shared" si="23"/>
        <v xml:space="preserve"> </v>
      </c>
      <c r="U45" s="37" t="str">
        <f t="shared" si="2"/>
        <v xml:space="preserve"> </v>
      </c>
      <c r="V45" s="37" t="str">
        <f t="shared" si="3"/>
        <v xml:space="preserve"> 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 t="str">
        <f t="shared" si="11"/>
        <v xml:space="preserve"> 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85</v>
      </c>
      <c r="AP45" t="s">
        <v>1022</v>
      </c>
      <c r="AQ45" s="22" t="e">
        <v>#VALUE!</v>
      </c>
      <c r="AR45" s="21" t="e">
        <v>#VALUE!</v>
      </c>
      <c r="AS45" t="s">
        <v>166</v>
      </c>
      <c r="AT45" t="e">
        <v>#VALUE!</v>
      </c>
      <c r="AU45" t="e">
        <v>#VALUE!</v>
      </c>
      <c r="AV45" t="s">
        <v>1068</v>
      </c>
    </row>
    <row r="46" spans="1:48" x14ac:dyDescent="0.25">
      <c r="A46" s="14">
        <v>4.9000000000000017E-10</v>
      </c>
      <c r="B46" t="s">
        <v>95</v>
      </c>
      <c r="C46" s="4">
        <v>0</v>
      </c>
      <c r="D46" s="4">
        <v>0</v>
      </c>
      <c r="E46" s="4">
        <v>0</v>
      </c>
      <c r="F46" s="4">
        <v>0</v>
      </c>
      <c r="G46" s="4" t="s">
        <v>161</v>
      </c>
      <c r="H46" s="4">
        <v>3.79</v>
      </c>
      <c r="I46" s="34">
        <v>179.97784104818464</v>
      </c>
      <c r="J46" s="35" t="s">
        <v>1019</v>
      </c>
      <c r="K46" s="35" t="s">
        <v>1019</v>
      </c>
      <c r="L46" s="35" t="s">
        <v>1019</v>
      </c>
      <c r="M46" s="35" t="s">
        <v>1019</v>
      </c>
      <c r="N46" s="4" t="s">
        <v>161</v>
      </c>
      <c r="O46" s="4" t="s">
        <v>161</v>
      </c>
      <c r="P46" s="35" t="s">
        <v>166</v>
      </c>
      <c r="Q46" s="36" t="str">
        <f t="shared" si="0"/>
        <v xml:space="preserve"> </v>
      </c>
      <c r="R46" s="36" t="str">
        <f t="shared" si="1"/>
        <v xml:space="preserve"> </v>
      </c>
      <c r="S46" s="37" t="str">
        <f t="shared" si="22"/>
        <v xml:space="preserve"> </v>
      </c>
      <c r="T46" s="37" t="str">
        <f t="shared" si="23"/>
        <v xml:space="preserve"> </v>
      </c>
      <c r="U46" s="37" t="str">
        <f t="shared" si="2"/>
        <v xml:space="preserve"> </v>
      </c>
      <c r="V46" s="37" t="str">
        <f t="shared" si="3"/>
        <v xml:space="preserve"> 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 t="str">
        <f t="shared" si="7"/>
        <v xml:space="preserve"> </v>
      </c>
      <c r="AA46" s="1" t="str">
        <f t="shared" si="8"/>
        <v xml:space="preserve"> </v>
      </c>
      <c r="AB46" s="1" t="str">
        <f t="shared" si="9"/>
        <v xml:space="preserve"> </v>
      </c>
      <c r="AC46" s="1" t="str">
        <f t="shared" si="10"/>
        <v xml:space="preserve"> </v>
      </c>
      <c r="AD46" s="1" t="str">
        <f t="shared" si="11"/>
        <v xml:space="preserve"> </v>
      </c>
      <c r="AE46" s="1" t="str">
        <f t="shared" si="12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95</v>
      </c>
      <c r="AP46" t="s">
        <v>1028</v>
      </c>
      <c r="AQ46" s="22" t="e">
        <v>#VALUE!</v>
      </c>
      <c r="AR46" s="21" t="e">
        <v>#VALUE!</v>
      </c>
      <c r="AS46" t="s">
        <v>166</v>
      </c>
      <c r="AT46" t="e">
        <v>#VALUE!</v>
      </c>
      <c r="AU46" t="e">
        <v>#VALUE!</v>
      </c>
      <c r="AV46" t="s">
        <v>1069</v>
      </c>
    </row>
    <row r="47" spans="1:48" x14ac:dyDescent="0.25">
      <c r="A47" s="14">
        <v>5.0000000000000013E-10</v>
      </c>
      <c r="B47" t="s">
        <v>84</v>
      </c>
      <c r="C47" s="4">
        <v>1</v>
      </c>
      <c r="D47" s="4">
        <v>0</v>
      </c>
      <c r="E47" s="4">
        <v>0</v>
      </c>
      <c r="F47" s="4">
        <v>1</v>
      </c>
      <c r="G47" s="4" t="s">
        <v>161</v>
      </c>
      <c r="H47" s="4">
        <v>2.4700000000000002</v>
      </c>
      <c r="I47" s="34">
        <v>167.25293456930638</v>
      </c>
      <c r="J47" s="35" t="s">
        <v>1019</v>
      </c>
      <c r="K47" s="35" t="s">
        <v>1019</v>
      </c>
      <c r="L47" s="35" t="s">
        <v>1019</v>
      </c>
      <c r="M47" s="35" t="s">
        <v>1019</v>
      </c>
      <c r="N47" s="4" t="s">
        <v>161</v>
      </c>
      <c r="O47" s="4" t="s">
        <v>161</v>
      </c>
      <c r="P47" s="35" t="s">
        <v>166</v>
      </c>
      <c r="Q47" s="36">
        <f t="shared" si="0"/>
        <v>100.00000000049999</v>
      </c>
      <c r="R47" s="36" t="str">
        <f t="shared" si="1"/>
        <v xml:space="preserve"> </v>
      </c>
      <c r="S47" s="37" t="str">
        <f t="shared" si="22"/>
        <v xml:space="preserve"> </v>
      </c>
      <c r="T47" s="37" t="str">
        <f t="shared" si="23"/>
        <v xml:space="preserve"> </v>
      </c>
      <c r="U47" s="37" t="str">
        <f t="shared" si="2"/>
        <v xml:space="preserve"> </v>
      </c>
      <c r="V47" s="37" t="str">
        <f t="shared" si="3"/>
        <v xml:space="preserve"> </v>
      </c>
      <c r="W47" s="37" t="str">
        <f t="shared" si="4"/>
        <v xml:space="preserve"> </v>
      </c>
      <c r="X47" s="37" t="str">
        <f t="shared" si="5"/>
        <v xml:space="preserve"> </v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 t="str">
        <f t="shared" si="10"/>
        <v xml:space="preserve"> </v>
      </c>
      <c r="AD47" s="1" t="str">
        <f t="shared" si="11"/>
        <v xml:space="preserve"> </v>
      </c>
      <c r="AE47" s="1">
        <f t="shared" si="12"/>
        <v>7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0"/>
        <v xml:space="preserve"> </v>
      </c>
      <c r="AN47" s="1" t="str">
        <f t="shared" si="21"/>
        <v xml:space="preserve"> </v>
      </c>
      <c r="AO47" t="s">
        <v>84</v>
      </c>
      <c r="AP47" t="s">
        <v>1024</v>
      </c>
      <c r="AQ47" s="22" t="e">
        <v>#VALUE!</v>
      </c>
      <c r="AR47" s="21" t="e">
        <v>#VALUE!</v>
      </c>
      <c r="AS47" t="s">
        <v>166</v>
      </c>
      <c r="AT47" t="e">
        <v>#VALUE!</v>
      </c>
      <c r="AU47" t="e">
        <v>#VALUE!</v>
      </c>
      <c r="AV47" t="s">
        <v>1070</v>
      </c>
    </row>
    <row r="48" spans="1:48" x14ac:dyDescent="0.25">
      <c r="A48" s="14">
        <v>5.100000000000001E-10</v>
      </c>
      <c r="B48" t="s">
        <v>110</v>
      </c>
      <c r="C48" s="4">
        <v>1</v>
      </c>
      <c r="D48" s="4">
        <v>0</v>
      </c>
      <c r="E48" s="4">
        <v>0</v>
      </c>
      <c r="F48" s="4">
        <v>1</v>
      </c>
      <c r="G48" s="4">
        <v>1.0069999694824219</v>
      </c>
      <c r="H48" s="4">
        <v>0.69</v>
      </c>
      <c r="I48" s="34">
        <v>54.61069055551777</v>
      </c>
      <c r="J48" s="35">
        <v>3.833333333333333</v>
      </c>
      <c r="K48" s="35">
        <v>3.1363636363636362</v>
      </c>
      <c r="L48" s="35">
        <v>3.1635875000000002</v>
      </c>
      <c r="M48" s="35">
        <v>2.6924148936170216</v>
      </c>
      <c r="N48" s="4">
        <v>0.23</v>
      </c>
      <c r="O48" s="4">
        <v>48.590329999741577</v>
      </c>
      <c r="P48" s="35" t="s">
        <v>166</v>
      </c>
      <c r="Q48" s="36">
        <f t="shared" si="0"/>
        <v>100.00000000051</v>
      </c>
      <c r="R48" s="36" t="str">
        <f t="shared" si="1"/>
        <v xml:space="preserve"> </v>
      </c>
      <c r="S48" s="37">
        <f t="shared" si="22"/>
        <v>0.45942024613669846</v>
      </c>
      <c r="T48" s="37" t="str">
        <f t="shared" si="23"/>
        <v/>
      </c>
      <c r="U48" s="37" t="str">
        <f t="shared" si="2"/>
        <v/>
      </c>
      <c r="V48" s="37" t="str">
        <f t="shared" si="3"/>
        <v/>
      </c>
      <c r="W48" s="37" t="str">
        <f t="shared" si="4"/>
        <v/>
      </c>
      <c r="X48" s="37">
        <f t="shared" si="5"/>
        <v>-0.50458683374841118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>
        <f t="shared" si="9"/>
        <v>3</v>
      </c>
      <c r="AC48" s="1">
        <f t="shared" si="10"/>
        <v>11</v>
      </c>
      <c r="AD48" s="1" t="str">
        <f t="shared" si="11"/>
        <v xml:space="preserve"> </v>
      </c>
      <c r="AE48" s="1">
        <f t="shared" si="12"/>
        <v>6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110</v>
      </c>
      <c r="AP48" t="s">
        <v>1024</v>
      </c>
      <c r="AQ48" s="22">
        <v>48.363825308943731</v>
      </c>
      <c r="AR48" s="21">
        <v>50.458683374841115</v>
      </c>
      <c r="AS48">
        <v>45.94202456266985</v>
      </c>
      <c r="AT48">
        <v>-48.363825308943731</v>
      </c>
      <c r="AU48">
        <v>-50.458683374841115</v>
      </c>
      <c r="AV48" t="s">
        <v>1071</v>
      </c>
    </row>
    <row r="49" spans="1:48" x14ac:dyDescent="0.25">
      <c r="A49" s="14">
        <v>5.2000000000000007E-10</v>
      </c>
      <c r="B49" t="s">
        <v>90</v>
      </c>
      <c r="C49" s="4">
        <v>0</v>
      </c>
      <c r="D49" s="4">
        <v>0</v>
      </c>
      <c r="E49" s="4">
        <v>0</v>
      </c>
      <c r="F49" s="4">
        <v>0</v>
      </c>
      <c r="G49" s="4" t="s">
        <v>161</v>
      </c>
      <c r="H49" s="4">
        <v>1.41</v>
      </c>
      <c r="I49" s="34">
        <v>133.91491075353053</v>
      </c>
      <c r="J49" s="35" t="s">
        <v>1019</v>
      </c>
      <c r="K49" s="35" t="s">
        <v>1019</v>
      </c>
      <c r="L49" s="35" t="s">
        <v>1019</v>
      </c>
      <c r="M49" s="35" t="s">
        <v>1019</v>
      </c>
      <c r="N49" s="4" t="s">
        <v>161</v>
      </c>
      <c r="O49" s="4" t="s">
        <v>161</v>
      </c>
      <c r="P49" s="35" t="s">
        <v>166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2"/>
        <v xml:space="preserve"> </v>
      </c>
      <c r="T49" s="37" t="str">
        <f t="shared" si="23"/>
        <v xml:space="preserve"> </v>
      </c>
      <c r="U49" s="37" t="str">
        <f t="shared" si="2"/>
        <v xml:space="preserve"> </v>
      </c>
      <c r="V49" s="37" t="str">
        <f t="shared" si="3"/>
        <v xml:space="preserve"> </v>
      </c>
      <c r="W49" s="37" t="str">
        <f t="shared" si="4"/>
        <v xml:space="preserve"> </v>
      </c>
      <c r="X49" s="37" t="str">
        <f t="shared" si="5"/>
        <v xml:space="preserve"> 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 t="str">
        <f t="shared" si="9"/>
        <v xml:space="preserve"> </v>
      </c>
      <c r="AC49" s="1" t="str">
        <f t="shared" si="10"/>
        <v xml:space="preserve"> 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90</v>
      </c>
      <c r="AP49" t="s">
        <v>1047</v>
      </c>
      <c r="AQ49" s="22" t="e">
        <v>#VALUE!</v>
      </c>
      <c r="AR49" s="21" t="e">
        <v>#VALUE!</v>
      </c>
      <c r="AS49" t="s">
        <v>166</v>
      </c>
      <c r="AT49" t="e">
        <v>#VALUE!</v>
      </c>
      <c r="AU49" t="e">
        <v>#VALUE!</v>
      </c>
      <c r="AV49" t="s">
        <v>1072</v>
      </c>
    </row>
    <row r="50" spans="1:48" x14ac:dyDescent="0.25">
      <c r="A50" s="14">
        <v>5.3000000000000003E-10</v>
      </c>
      <c r="B50" t="s">
        <v>86</v>
      </c>
      <c r="C50" s="4">
        <v>1</v>
      </c>
      <c r="D50" s="4">
        <v>1</v>
      </c>
      <c r="E50" s="4">
        <v>7</v>
      </c>
      <c r="F50" s="4">
        <v>9</v>
      </c>
      <c r="G50" s="4">
        <v>4.0300002098083496</v>
      </c>
      <c r="H50" s="4">
        <v>2.88</v>
      </c>
      <c r="I50" s="34">
        <v>169.18233642242723</v>
      </c>
      <c r="J50" s="35">
        <v>16</v>
      </c>
      <c r="K50" s="35" t="s">
        <v>1019</v>
      </c>
      <c r="L50" s="35">
        <v>3.9748381171067741</v>
      </c>
      <c r="M50" s="35" t="s">
        <v>1019</v>
      </c>
      <c r="N50" s="4">
        <v>-0.185</v>
      </c>
      <c r="O50" s="4">
        <v>-320.77689599618122</v>
      </c>
      <c r="P50" s="35" t="s">
        <v>166</v>
      </c>
      <c r="Q50" s="36" t="str">
        <f t="shared" si="0"/>
        <v xml:space="preserve"> </v>
      </c>
      <c r="R50" s="36" t="str">
        <f t="shared" si="1"/>
        <v xml:space="preserve"> </v>
      </c>
      <c r="S50" s="37">
        <f t="shared" si="22"/>
        <v>0.39930562893567706</v>
      </c>
      <c r="T50" s="37" t="str">
        <f t="shared" si="23"/>
        <v/>
      </c>
      <c r="U50" s="37">
        <f t="shared" si="2"/>
        <v>1.1552490305832182</v>
      </c>
      <c r="V50" s="37" t="str">
        <f t="shared" si="3"/>
        <v/>
      </c>
      <c r="W50" s="37" t="str">
        <f t="shared" si="4"/>
        <v/>
      </c>
      <c r="X50" s="37">
        <f t="shared" si="5"/>
        <v>-0.37754617600007256</v>
      </c>
      <c r="Y50" s="1">
        <f t="shared" si="6"/>
        <v>4</v>
      </c>
      <c r="Z50" s="1" t="str">
        <f t="shared" si="7"/>
        <v xml:space="preserve"> </v>
      </c>
      <c r="AA50" s="1" t="str">
        <f t="shared" si="8"/>
        <v xml:space="preserve"> </v>
      </c>
      <c r="AB50" s="1">
        <f t="shared" si="9"/>
        <v>10</v>
      </c>
      <c r="AC50" s="1">
        <f t="shared" si="10"/>
        <v>17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>
        <f t="shared" si="19"/>
        <v>-320.77689599565122</v>
      </c>
      <c r="AM50" s="1" t="str">
        <f t="shared" si="20"/>
        <v xml:space="preserve"> </v>
      </c>
      <c r="AN50" s="1">
        <f t="shared" si="21"/>
        <v>8</v>
      </c>
      <c r="AO50" t="s">
        <v>86</v>
      </c>
      <c r="AP50" t="s">
        <v>1022</v>
      </c>
      <c r="AQ50" s="22">
        <v>-115.52490305832181</v>
      </c>
      <c r="AR50" s="21">
        <v>37.754617600007258</v>
      </c>
      <c r="AS50">
        <v>39.93056284056771</v>
      </c>
      <c r="AT50">
        <v>115.52490305832181</v>
      </c>
      <c r="AU50">
        <v>-37.754617600007258</v>
      </c>
      <c r="AV50" t="s">
        <v>1073</v>
      </c>
    </row>
    <row r="51" spans="1:48" x14ac:dyDescent="0.25">
      <c r="A51" s="14">
        <v>5.4E-10</v>
      </c>
      <c r="B51" t="s">
        <v>38</v>
      </c>
      <c r="C51" s="4">
        <v>6</v>
      </c>
      <c r="D51" s="4">
        <v>1</v>
      </c>
      <c r="E51" s="4">
        <v>18</v>
      </c>
      <c r="F51" s="4">
        <v>25</v>
      </c>
      <c r="G51" s="4">
        <v>7.9000000953674316</v>
      </c>
      <c r="H51" s="4">
        <v>7.29</v>
      </c>
      <c r="I51" s="34">
        <v>1602.7050489119347</v>
      </c>
      <c r="J51" s="35">
        <v>2.7645051194539247</v>
      </c>
      <c r="K51" s="35">
        <v>2.047752808988764</v>
      </c>
      <c r="L51" s="35" t="s">
        <v>1019</v>
      </c>
      <c r="M51" s="35" t="s">
        <v>1019</v>
      </c>
      <c r="N51" s="4">
        <v>2.17</v>
      </c>
      <c r="O51" s="4" t="s">
        <v>161</v>
      </c>
      <c r="P51" s="35">
        <v>1.0973936899862826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2"/>
        <v/>
      </c>
      <c r="T51" s="37" t="str">
        <f t="shared" si="23"/>
        <v/>
      </c>
      <c r="U51" s="37" t="str">
        <f t="shared" si="2"/>
        <v/>
      </c>
      <c r="V51" s="37">
        <f t="shared" si="3"/>
        <v>-0.62761268882841148</v>
      </c>
      <c r="W51" s="37" t="str">
        <f t="shared" si="4"/>
        <v xml:space="preserve"> </v>
      </c>
      <c r="X51" s="37" t="str">
        <f t="shared" si="5"/>
        <v xml:space="preserve"> </v>
      </c>
      <c r="Y51" s="1" t="str">
        <f t="shared" si="6"/>
        <v xml:space="preserve"> </v>
      </c>
      <c r="Z51" s="1">
        <f t="shared" si="7"/>
        <v>3</v>
      </c>
      <c r="AA51" s="1" t="str">
        <f t="shared" si="8"/>
        <v xml:space="preserve"> </v>
      </c>
      <c r="AB51" s="1" t="str">
        <f t="shared" si="9"/>
        <v xml:space="preserve"> </v>
      </c>
      <c r="AC51" s="1" t="str">
        <f t="shared" si="10"/>
        <v xml:space="preserve"> 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38</v>
      </c>
      <c r="AP51" t="s">
        <v>1024</v>
      </c>
      <c r="AQ51" s="22">
        <v>62.761268882841151</v>
      </c>
      <c r="AR51" s="21" t="e">
        <v>#VALUE!</v>
      </c>
      <c r="AS51">
        <v>8.3676281943406252</v>
      </c>
      <c r="AT51">
        <v>-62.761268882841151</v>
      </c>
      <c r="AU51" t="e">
        <v>#VALUE!</v>
      </c>
      <c r="AV51" t="s">
        <v>1074</v>
      </c>
    </row>
    <row r="52" spans="1:48" x14ac:dyDescent="0.25">
      <c r="A52" s="14">
        <v>5.4999999999999996E-10</v>
      </c>
      <c r="B52" t="s">
        <v>113</v>
      </c>
      <c r="C52" s="4">
        <v>2</v>
      </c>
      <c r="D52" s="4">
        <v>0</v>
      </c>
      <c r="E52" s="4">
        <v>1</v>
      </c>
      <c r="F52" s="4">
        <v>3</v>
      </c>
      <c r="G52" s="4">
        <v>0.75</v>
      </c>
      <c r="H52" s="4">
        <v>0.65</v>
      </c>
      <c r="I52" s="34">
        <v>98.088182846789707</v>
      </c>
      <c r="J52" s="35">
        <v>1.4772727272727273</v>
      </c>
      <c r="K52" s="35" t="s">
        <v>1019</v>
      </c>
      <c r="L52" s="35">
        <v>6.5773162393162394</v>
      </c>
      <c r="M52" s="35" t="s">
        <v>1019</v>
      </c>
      <c r="N52" s="4">
        <v>0.18</v>
      </c>
      <c r="O52" s="4">
        <v>-38.740809887786639</v>
      </c>
      <c r="P52" s="35" t="s">
        <v>166</v>
      </c>
      <c r="Q52" s="36" t="str">
        <f t="shared" si="0"/>
        <v xml:space="preserve"> </v>
      </c>
      <c r="R52" s="36" t="str">
        <f t="shared" si="1"/>
        <v xml:space="preserve"> </v>
      </c>
      <c r="S52" s="37">
        <f t="shared" si="22"/>
        <v>0.15384615439615373</v>
      </c>
      <c r="T52" s="37" t="str">
        <f t="shared" si="23"/>
        <v/>
      </c>
      <c r="U52" s="37" t="str">
        <f t="shared" si="2"/>
        <v/>
      </c>
      <c r="V52" s="37">
        <f t="shared" si="3"/>
        <v>-0.80100683666490169</v>
      </c>
      <c r="W52" s="37" t="str">
        <f t="shared" si="4"/>
        <v/>
      </c>
      <c r="X52" s="37" t="str">
        <f t="shared" si="5"/>
        <v/>
      </c>
      <c r="Y52" s="1" t="str">
        <f t="shared" si="6"/>
        <v xml:space="preserve"> </v>
      </c>
      <c r="Z52" s="1">
        <f t="shared" si="7"/>
        <v>1</v>
      </c>
      <c r="AA52" s="1" t="str">
        <f t="shared" si="8"/>
        <v xml:space="preserve"> </v>
      </c>
      <c r="AB52" s="1" t="str">
        <f t="shared" si="9"/>
        <v xml:space="preserve"> </v>
      </c>
      <c r="AC52" s="1">
        <f t="shared" si="10"/>
        <v>48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113</v>
      </c>
      <c r="AP52" t="s">
        <v>1035</v>
      </c>
      <c r="AQ52" s="22">
        <v>80.10068366649017</v>
      </c>
      <c r="AR52" s="21">
        <v>-2.9998083997250236</v>
      </c>
      <c r="AS52">
        <v>15.384615384615374</v>
      </c>
      <c r="AT52">
        <v>-80.10068366649017</v>
      </c>
      <c r="AU52">
        <v>2.9998083997250236</v>
      </c>
      <c r="AV52" t="s">
        <v>1075</v>
      </c>
    </row>
    <row r="53" spans="1:48" x14ac:dyDescent="0.25">
      <c r="A53" s="14">
        <v>5.5999999999999993E-10</v>
      </c>
      <c r="B53" t="s">
        <v>99</v>
      </c>
      <c r="C53" s="4">
        <v>0</v>
      </c>
      <c r="D53" s="4">
        <v>0</v>
      </c>
      <c r="E53" s="4">
        <v>0</v>
      </c>
      <c r="F53" s="4">
        <v>0</v>
      </c>
      <c r="G53" s="4" t="s">
        <v>161</v>
      </c>
      <c r="H53" s="4">
        <v>6</v>
      </c>
      <c r="I53" s="34">
        <v>907.5399783139186</v>
      </c>
      <c r="J53" s="35" t="s">
        <v>1019</v>
      </c>
      <c r="K53" s="35" t="s">
        <v>1019</v>
      </c>
      <c r="L53" s="35" t="s">
        <v>1019</v>
      </c>
      <c r="M53" s="35" t="s">
        <v>1019</v>
      </c>
      <c r="N53" s="4" t="s">
        <v>161</v>
      </c>
      <c r="O53" s="4" t="s">
        <v>161</v>
      </c>
      <c r="P53" s="35" t="s">
        <v>166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 xml:space="preserve"> </v>
      </c>
      <c r="T53" s="37" t="str">
        <f t="shared" si="23"/>
        <v xml:space="preserve"> </v>
      </c>
      <c r="U53" s="37" t="str">
        <f t="shared" si="2"/>
        <v xml:space="preserve"> </v>
      </c>
      <c r="V53" s="37" t="str">
        <f t="shared" si="3"/>
        <v xml:space="preserve"> </v>
      </c>
      <c r="W53" s="37" t="str">
        <f t="shared" si="4"/>
        <v xml:space="preserve"> </v>
      </c>
      <c r="X53" s="37" t="str">
        <f t="shared" si="5"/>
        <v xml:space="preserve"> </v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99</v>
      </c>
      <c r="AP53" t="s">
        <v>1024</v>
      </c>
      <c r="AQ53" s="22" t="e">
        <v>#VALUE!</v>
      </c>
      <c r="AR53" s="21" t="e">
        <v>#VALUE!</v>
      </c>
      <c r="AS53" t="s">
        <v>166</v>
      </c>
      <c r="AT53" t="e">
        <v>#VALUE!</v>
      </c>
      <c r="AU53" t="e">
        <v>#VALUE!</v>
      </c>
      <c r="AV53" t="s">
        <v>1076</v>
      </c>
    </row>
    <row r="54" spans="1:48" x14ac:dyDescent="0.25">
      <c r="A54" s="14">
        <v>5.6999999999999989E-10</v>
      </c>
      <c r="B54" t="s">
        <v>82</v>
      </c>
      <c r="C54" s="4">
        <v>0</v>
      </c>
      <c r="D54" s="4">
        <v>0</v>
      </c>
      <c r="E54" s="4">
        <v>0</v>
      </c>
      <c r="F54" s="4">
        <v>0</v>
      </c>
      <c r="G54" s="4" t="s">
        <v>161</v>
      </c>
      <c r="H54" s="4">
        <v>0.33</v>
      </c>
      <c r="I54" s="34">
        <v>45.875090624724031</v>
      </c>
      <c r="J54" s="35" t="s">
        <v>1019</v>
      </c>
      <c r="K54" s="35" t="s">
        <v>1019</v>
      </c>
      <c r="L54" s="35" t="s">
        <v>1019</v>
      </c>
      <c r="M54" s="35" t="s">
        <v>1019</v>
      </c>
      <c r="N54" s="4" t="s">
        <v>161</v>
      </c>
      <c r="O54" s="4" t="s">
        <v>161</v>
      </c>
      <c r="P54" s="35" t="s">
        <v>166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2"/>
        <v xml:space="preserve"> </v>
      </c>
      <c r="T54" s="37" t="str">
        <f t="shared" si="23"/>
        <v xml:space="preserve"> </v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 xml:space="preserve"> </v>
      </c>
      <c r="X54" s="37" t="str">
        <f t="shared" si="5"/>
        <v xml:space="preserve"> 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 t="str">
        <f t="shared" si="9"/>
        <v xml:space="preserve"> 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82</v>
      </c>
      <c r="AP54" t="s">
        <v>1031</v>
      </c>
      <c r="AQ54" s="22" t="e">
        <v>#VALUE!</v>
      </c>
      <c r="AR54" s="21" t="e">
        <v>#VALUE!</v>
      </c>
      <c r="AS54" t="s">
        <v>166</v>
      </c>
      <c r="AT54" t="e">
        <v>#VALUE!</v>
      </c>
      <c r="AU54" t="e">
        <v>#VALUE!</v>
      </c>
      <c r="AV54" t="s">
        <v>1077</v>
      </c>
    </row>
    <row r="55" spans="1:48" x14ac:dyDescent="0.25">
      <c r="A55" s="14">
        <v>5.7999999999999986E-10</v>
      </c>
      <c r="B55" t="s">
        <v>71</v>
      </c>
      <c r="C55" s="4">
        <v>0</v>
      </c>
      <c r="D55" s="4">
        <v>0</v>
      </c>
      <c r="E55" s="4">
        <v>0</v>
      </c>
      <c r="F55" s="4">
        <v>0</v>
      </c>
      <c r="G55" s="4" t="s">
        <v>161</v>
      </c>
      <c r="H55" s="4">
        <v>5.2</v>
      </c>
      <c r="I55" s="34">
        <v>237.59342448604087</v>
      </c>
      <c r="J55" s="35" t="s">
        <v>1019</v>
      </c>
      <c r="K55" s="35" t="s">
        <v>1019</v>
      </c>
      <c r="L55" s="35" t="s">
        <v>1019</v>
      </c>
      <c r="M55" s="35" t="s">
        <v>1019</v>
      </c>
      <c r="N55" s="4" t="s">
        <v>161</v>
      </c>
      <c r="O55" s="4" t="s">
        <v>161</v>
      </c>
      <c r="P55" s="35" t="s">
        <v>166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2"/>
        <v xml:space="preserve"> </v>
      </c>
      <c r="T55" s="37" t="str">
        <f t="shared" si="23"/>
        <v xml:space="preserve"> </v>
      </c>
      <c r="U55" s="37" t="str">
        <f t="shared" si="2"/>
        <v xml:space="preserve"> </v>
      </c>
      <c r="V55" s="37" t="str">
        <f t="shared" si="3"/>
        <v xml:space="preserve"> 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 t="str">
        <f t="shared" si="7"/>
        <v xml:space="preserve"> </v>
      </c>
      <c r="AA55" s="1" t="str">
        <f t="shared" si="8"/>
        <v xml:space="preserve"> </v>
      </c>
      <c r="AB55" s="1" t="str">
        <f t="shared" si="9"/>
        <v xml:space="preserve"> </v>
      </c>
      <c r="AC55" s="1" t="str">
        <f t="shared" si="10"/>
        <v xml:space="preserve"> 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71</v>
      </c>
      <c r="AP55" t="s">
        <v>1078</v>
      </c>
      <c r="AQ55" s="22" t="e">
        <v>#VALUE!</v>
      </c>
      <c r="AR55" s="21" t="e">
        <v>#VALUE!</v>
      </c>
      <c r="AS55" t="s">
        <v>166</v>
      </c>
      <c r="AT55" t="e">
        <v>#VALUE!</v>
      </c>
      <c r="AU55" t="e">
        <v>#VALUE!</v>
      </c>
      <c r="AV55" t="s">
        <v>1079</v>
      </c>
    </row>
    <row r="56" spans="1:48" x14ac:dyDescent="0.25">
      <c r="A56" s="14">
        <v>5.8999999999999982E-10</v>
      </c>
      <c r="B56" t="s">
        <v>35</v>
      </c>
      <c r="C56" s="4">
        <v>9</v>
      </c>
      <c r="D56" s="4">
        <v>2</v>
      </c>
      <c r="E56" s="4">
        <v>14</v>
      </c>
      <c r="F56" s="4">
        <v>25</v>
      </c>
      <c r="G56" s="4">
        <v>5.8000001907348633</v>
      </c>
      <c r="H56" s="4">
        <v>4.25</v>
      </c>
      <c r="I56" s="34">
        <v>3382.4938356967514</v>
      </c>
      <c r="J56" s="35">
        <v>3.2617037605525709</v>
      </c>
      <c r="K56" s="35">
        <v>2.6348419094854307</v>
      </c>
      <c r="L56" s="35" t="s">
        <v>1019</v>
      </c>
      <c r="M56" s="35" t="s">
        <v>1019</v>
      </c>
      <c r="N56" s="4">
        <v>1.238</v>
      </c>
      <c r="O56" s="4" t="s">
        <v>161</v>
      </c>
      <c r="P56" s="35">
        <v>6.8235294117647047</v>
      </c>
      <c r="Q56" s="36" t="str">
        <f t="shared" si="0"/>
        <v xml:space="preserve"> </v>
      </c>
      <c r="R56" s="36" t="str">
        <f t="shared" si="1"/>
        <v xml:space="preserve"> </v>
      </c>
      <c r="S56" s="37">
        <f t="shared" si="22"/>
        <v>0.36470592782173256</v>
      </c>
      <c r="T56" s="37" t="str">
        <f t="shared" si="23"/>
        <v/>
      </c>
      <c r="U56" s="37" t="str">
        <f t="shared" si="2"/>
        <v/>
      </c>
      <c r="V56" s="37" t="str">
        <f t="shared" si="3"/>
        <v/>
      </c>
      <c r="W56" s="37" t="str">
        <f t="shared" si="4"/>
        <v xml:space="preserve"> </v>
      </c>
      <c r="X56" s="37" t="str">
        <f t="shared" si="5"/>
        <v xml:space="preserve"> </v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>
        <f t="shared" si="10"/>
        <v>20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>
        <f t="shared" si="14"/>
        <v>6.8235294123547048</v>
      </c>
      <c r="AH56" s="38" t="str">
        <f t="shared" si="15"/>
        <v xml:space="preserve"> </v>
      </c>
      <c r="AI56" s="1">
        <f t="shared" si="16"/>
        <v>12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35</v>
      </c>
      <c r="AP56" t="s">
        <v>1024</v>
      </c>
      <c r="AQ56" s="22">
        <v>56.063850825121463</v>
      </c>
      <c r="AR56" s="21" t="e">
        <v>#VALUE!</v>
      </c>
      <c r="AS56">
        <v>36.470592723173255</v>
      </c>
      <c r="AT56">
        <v>-56.063850825121463</v>
      </c>
      <c r="AU56" t="e">
        <v>#VALUE!</v>
      </c>
      <c r="AV56" t="s">
        <v>1080</v>
      </c>
    </row>
    <row r="57" spans="1:48" x14ac:dyDescent="0.25">
      <c r="A57" s="14">
        <v>5.9999999999999979E-10</v>
      </c>
      <c r="B57" t="s">
        <v>72</v>
      </c>
      <c r="C57" s="4">
        <v>5</v>
      </c>
      <c r="D57" s="4">
        <v>0</v>
      </c>
      <c r="E57" s="4">
        <v>3</v>
      </c>
      <c r="F57" s="4">
        <v>8</v>
      </c>
      <c r="G57" s="4">
        <v>1.1749999523162842</v>
      </c>
      <c r="H57" s="4">
        <v>0.91</v>
      </c>
      <c r="I57" s="34">
        <v>153.44856476751943</v>
      </c>
      <c r="J57" s="35">
        <v>2.0222222222222221</v>
      </c>
      <c r="K57" s="35" t="s">
        <v>1019</v>
      </c>
      <c r="L57" s="35">
        <v>9.6617999031349484</v>
      </c>
      <c r="M57" s="35">
        <v>12.37798795180723</v>
      </c>
      <c r="N57" s="4">
        <v>0.11</v>
      </c>
      <c r="O57" s="4">
        <v>-41.39559161787929</v>
      </c>
      <c r="P57" s="35" t="s">
        <v>166</v>
      </c>
      <c r="Q57" s="36" t="str">
        <f t="shared" si="0"/>
        <v xml:space="preserve"> </v>
      </c>
      <c r="R57" s="36" t="str">
        <f t="shared" si="1"/>
        <v xml:space="preserve"> </v>
      </c>
      <c r="S57" s="37">
        <f t="shared" si="22"/>
        <v>0.29120873940910336</v>
      </c>
      <c r="T57" s="37" t="str">
        <f t="shared" si="23"/>
        <v/>
      </c>
      <c r="U57" s="37" t="str">
        <f t="shared" si="2"/>
        <v/>
      </c>
      <c r="V57" s="37">
        <f t="shared" si="3"/>
        <v>-0.72760046974573211</v>
      </c>
      <c r="W57" s="37">
        <f t="shared" si="4"/>
        <v>0.51302370542979414</v>
      </c>
      <c r="X57" s="37" t="str">
        <f t="shared" si="5"/>
        <v/>
      </c>
      <c r="Y57" s="1" t="str">
        <f t="shared" si="6"/>
        <v xml:space="preserve"> </v>
      </c>
      <c r="Z57" s="1">
        <f t="shared" si="7"/>
        <v>2</v>
      </c>
      <c r="AA57" s="1">
        <f t="shared" si="8"/>
        <v>5</v>
      </c>
      <c r="AB57" s="1" t="str">
        <f t="shared" si="9"/>
        <v xml:space="preserve"> </v>
      </c>
      <c r="AC57" s="1">
        <f t="shared" si="10"/>
        <v>31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72</v>
      </c>
      <c r="AP57" t="s">
        <v>1035</v>
      </c>
      <c r="AQ57" s="22">
        <v>72.760046974573214</v>
      </c>
      <c r="AR57" s="21">
        <v>-51.302370542979418</v>
      </c>
      <c r="AS57">
        <v>29.120873880910338</v>
      </c>
      <c r="AT57">
        <v>-72.760046974573214</v>
      </c>
      <c r="AU57">
        <v>51.302370542979418</v>
      </c>
      <c r="AV57" t="s">
        <v>1081</v>
      </c>
    </row>
    <row r="58" spans="1:48" x14ac:dyDescent="0.25">
      <c r="A58" s="14">
        <v>6.0999999999999975E-10</v>
      </c>
      <c r="B58" t="s">
        <v>109</v>
      </c>
      <c r="C58" s="4">
        <v>0</v>
      </c>
      <c r="D58" s="4">
        <v>0</v>
      </c>
      <c r="E58" s="4">
        <v>0</v>
      </c>
      <c r="F58" s="4">
        <v>0</v>
      </c>
      <c r="G58" s="4" t="s">
        <v>161</v>
      </c>
      <c r="H58" s="4">
        <v>1.93</v>
      </c>
      <c r="I58" s="34">
        <v>127.29303474897259</v>
      </c>
      <c r="J58" s="35" t="s">
        <v>1019</v>
      </c>
      <c r="K58" s="35" t="s">
        <v>1019</v>
      </c>
      <c r="L58" s="35" t="s">
        <v>1019</v>
      </c>
      <c r="M58" s="35" t="s">
        <v>1019</v>
      </c>
      <c r="N58" s="4" t="s">
        <v>161</v>
      </c>
      <c r="O58" s="4" t="s">
        <v>161</v>
      </c>
      <c r="P58" s="35" t="s">
        <v>166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2"/>
        <v xml:space="preserve"> </v>
      </c>
      <c r="T58" s="37" t="str">
        <f t="shared" si="23"/>
        <v xml:space="preserve"> </v>
      </c>
      <c r="U58" s="37" t="str">
        <f t="shared" si="2"/>
        <v xml:space="preserve"> </v>
      </c>
      <c r="V58" s="37" t="str">
        <f t="shared" si="3"/>
        <v xml:space="preserve"> </v>
      </c>
      <c r="W58" s="37" t="str">
        <f t="shared" si="4"/>
        <v xml:space="preserve"> </v>
      </c>
      <c r="X58" s="37" t="str">
        <f t="shared" si="5"/>
        <v xml:space="preserve"> </v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 t="str">
        <f t="shared" si="10"/>
        <v xml:space="preserve"> 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109</v>
      </c>
      <c r="AP58" t="s">
        <v>1022</v>
      </c>
      <c r="AQ58" s="22" t="e">
        <v>#VALUE!</v>
      </c>
      <c r="AR58" s="21" t="e">
        <v>#VALUE!</v>
      </c>
      <c r="AS58" t="s">
        <v>166</v>
      </c>
      <c r="AT58" t="e">
        <v>#VALUE!</v>
      </c>
      <c r="AU58" t="e">
        <v>#VALUE!</v>
      </c>
      <c r="AV58" t="s">
        <v>1082</v>
      </c>
    </row>
    <row r="59" spans="1:48" x14ac:dyDescent="0.25">
      <c r="A59" s="14">
        <v>6.1999999999999972E-10</v>
      </c>
      <c r="B59" t="s">
        <v>96</v>
      </c>
      <c r="C59" s="4">
        <v>0</v>
      </c>
      <c r="D59" s="4">
        <v>0</v>
      </c>
      <c r="E59" s="4">
        <v>0</v>
      </c>
      <c r="F59" s="4">
        <v>0</v>
      </c>
      <c r="G59" s="4" t="s">
        <v>161</v>
      </c>
      <c r="H59" s="4">
        <v>1.33</v>
      </c>
      <c r="I59" s="34">
        <v>148.19321073428662</v>
      </c>
      <c r="J59" s="35" t="s">
        <v>1019</v>
      </c>
      <c r="K59" s="35" t="s">
        <v>1019</v>
      </c>
      <c r="L59" s="35" t="s">
        <v>1019</v>
      </c>
      <c r="M59" s="35" t="s">
        <v>1019</v>
      </c>
      <c r="N59" s="4" t="s">
        <v>161</v>
      </c>
      <c r="O59" s="4" t="s">
        <v>161</v>
      </c>
      <c r="P59" s="35" t="s">
        <v>166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 xml:space="preserve"> </v>
      </c>
      <c r="T59" s="37" t="str">
        <f t="shared" si="23"/>
        <v xml:space="preserve"> </v>
      </c>
      <c r="U59" s="37" t="str">
        <f t="shared" si="2"/>
        <v xml:space="preserve"> </v>
      </c>
      <c r="V59" s="37" t="str">
        <f t="shared" si="3"/>
        <v xml:space="preserve"> </v>
      </c>
      <c r="W59" s="37" t="str">
        <f t="shared" si="4"/>
        <v xml:space="preserve"> </v>
      </c>
      <c r="X59" s="37" t="str">
        <f t="shared" si="5"/>
        <v xml:space="preserve"> </v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96</v>
      </c>
      <c r="AP59" t="s">
        <v>1028</v>
      </c>
      <c r="AQ59" s="22" t="e">
        <v>#VALUE!</v>
      </c>
      <c r="AR59" s="21" t="e">
        <v>#VALUE!</v>
      </c>
      <c r="AS59" t="s">
        <v>166</v>
      </c>
      <c r="AT59" t="e">
        <v>#VALUE!</v>
      </c>
      <c r="AU59" t="e">
        <v>#VALUE!</v>
      </c>
      <c r="AV59" t="s">
        <v>1083</v>
      </c>
    </row>
    <row r="60" spans="1:48" x14ac:dyDescent="0.25">
      <c r="A60" s="14">
        <v>6.2999999999999969E-10</v>
      </c>
      <c r="B60" t="s">
        <v>108</v>
      </c>
      <c r="C60" s="4">
        <v>0</v>
      </c>
      <c r="D60" s="4">
        <v>0</v>
      </c>
      <c r="E60" s="4">
        <v>0</v>
      </c>
      <c r="F60" s="4">
        <v>0</v>
      </c>
      <c r="G60" s="4" t="s">
        <v>161</v>
      </c>
      <c r="H60" s="4">
        <v>338</v>
      </c>
      <c r="I60" s="34">
        <v>168.65307932973863</v>
      </c>
      <c r="J60" s="35" t="s">
        <v>1019</v>
      </c>
      <c r="K60" s="35" t="s">
        <v>1019</v>
      </c>
      <c r="L60" s="35" t="s">
        <v>1019</v>
      </c>
      <c r="M60" s="35" t="s">
        <v>1019</v>
      </c>
      <c r="N60" s="4" t="s">
        <v>161</v>
      </c>
      <c r="O60" s="4" t="s">
        <v>161</v>
      </c>
      <c r="P60" s="35" t="s">
        <v>166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108</v>
      </c>
      <c r="AP60" t="s">
        <v>1022</v>
      </c>
      <c r="AQ60" s="22" t="e">
        <v>#VALUE!</v>
      </c>
      <c r="AR60" s="21" t="e">
        <v>#VALUE!</v>
      </c>
      <c r="AS60" t="s">
        <v>166</v>
      </c>
      <c r="AT60" t="e">
        <v>#VALUE!</v>
      </c>
      <c r="AU60" t="e">
        <v>#VALUE!</v>
      </c>
      <c r="AV60" t="s">
        <v>1084</v>
      </c>
    </row>
    <row r="61" spans="1:48" x14ac:dyDescent="0.25">
      <c r="A61" s="14">
        <v>6.3999999999999965E-10</v>
      </c>
      <c r="B61" t="s">
        <v>37</v>
      </c>
      <c r="C61" s="4">
        <v>11</v>
      </c>
      <c r="D61" s="4">
        <v>0</v>
      </c>
      <c r="E61" s="4">
        <v>7</v>
      </c>
      <c r="F61" s="4">
        <v>18</v>
      </c>
      <c r="G61" s="4">
        <v>19.052000045776367</v>
      </c>
      <c r="H61" s="4">
        <v>16.43</v>
      </c>
      <c r="I61" s="34">
        <v>7327.9992618630531</v>
      </c>
      <c r="J61" s="35">
        <v>6.8061309030654513</v>
      </c>
      <c r="K61" s="35">
        <v>5.9292674124864675</v>
      </c>
      <c r="L61" s="35">
        <v>5.8434288391919162</v>
      </c>
      <c r="M61" s="35">
        <v>5.5258391552164667</v>
      </c>
      <c r="N61" s="4">
        <v>2.11</v>
      </c>
      <c r="O61" s="4">
        <v>88.605108055009822</v>
      </c>
      <c r="P61" s="35">
        <v>2.964090079123554</v>
      </c>
      <c r="Q61" s="36" t="str">
        <f t="shared" si="0"/>
        <v xml:space="preserve"> </v>
      </c>
      <c r="R61" s="36" t="str">
        <f t="shared" si="1"/>
        <v xml:space="preserve"> </v>
      </c>
      <c r="S61" s="37">
        <f t="shared" si="22"/>
        <v>0.15958612637197617</v>
      </c>
      <c r="T61" s="37" t="str">
        <f t="shared" si="23"/>
        <v/>
      </c>
      <c r="U61" s="37" t="str">
        <f t="shared" si="2"/>
        <v/>
      </c>
      <c r="V61" s="37" t="str">
        <f t="shared" si="3"/>
        <v/>
      </c>
      <c r="W61" s="37" t="str">
        <f t="shared" si="4"/>
        <v/>
      </c>
      <c r="X61" s="37" t="str">
        <f t="shared" si="5"/>
        <v/>
      </c>
      <c r="Y61" s="1" t="str">
        <f t="shared" si="6"/>
        <v xml:space="preserve"> </v>
      </c>
      <c r="Z61" s="1" t="str">
        <f t="shared" si="7"/>
        <v xml:space="preserve"> </v>
      </c>
      <c r="AA61" s="1" t="str">
        <f t="shared" si="8"/>
        <v xml:space="preserve"> </v>
      </c>
      <c r="AB61" s="1" t="str">
        <f t="shared" si="9"/>
        <v xml:space="preserve"> </v>
      </c>
      <c r="AC61" s="1">
        <f t="shared" si="10"/>
        <v>47</v>
      </c>
      <c r="AD61" s="1" t="str">
        <f t="shared" si="11"/>
        <v xml:space="preserve"> </v>
      </c>
      <c r="AE61" s="1" t="str">
        <f t="shared" si="12"/>
        <v xml:space="preserve"> </v>
      </c>
      <c r="AF61" s="1" t="str">
        <f t="shared" si="13"/>
        <v xml:space="preserve"> </v>
      </c>
      <c r="AG61" s="38">
        <f t="shared" si="14"/>
        <v>2.9640900797635541</v>
      </c>
      <c r="AH61" s="38" t="str">
        <f t="shared" si="15"/>
        <v xml:space="preserve"> </v>
      </c>
      <c r="AI61" s="1">
        <f t="shared" si="16"/>
        <v>34</v>
      </c>
      <c r="AJ61" s="1" t="str">
        <f t="shared" si="17"/>
        <v xml:space="preserve"> </v>
      </c>
      <c r="AK61" s="25">
        <f t="shared" si="18"/>
        <v>88.605108055649822</v>
      </c>
      <c r="AL61" s="25" t="str">
        <f t="shared" si="19"/>
        <v xml:space="preserve"> </v>
      </c>
      <c r="AM61" s="1">
        <f t="shared" si="20"/>
        <v>1</v>
      </c>
      <c r="AN61" s="1" t="str">
        <f t="shared" si="21"/>
        <v xml:space="preserve"> </v>
      </c>
      <c r="AO61" t="s">
        <v>37</v>
      </c>
      <c r="AP61" t="s">
        <v>1031</v>
      </c>
      <c r="AQ61" s="22">
        <v>8.3193310571606389</v>
      </c>
      <c r="AR61" s="21">
        <v>8.4927607347698331</v>
      </c>
      <c r="AS61">
        <v>15.958612573197616</v>
      </c>
      <c r="AT61">
        <v>-8.3193310571606389</v>
      </c>
      <c r="AU61">
        <v>-8.4927607347698331</v>
      </c>
      <c r="AV61" t="s">
        <v>1085</v>
      </c>
    </row>
    <row r="62" spans="1:48" x14ac:dyDescent="0.25">
      <c r="A62" s="14">
        <v>6.4999999999999962E-10</v>
      </c>
      <c r="B62" t="s">
        <v>100</v>
      </c>
      <c r="C62" s="4">
        <v>0</v>
      </c>
      <c r="D62" s="4">
        <v>0</v>
      </c>
      <c r="E62" s="4">
        <v>0</v>
      </c>
      <c r="F62" s="4">
        <v>0</v>
      </c>
      <c r="G62" s="4" t="s">
        <v>161</v>
      </c>
      <c r="H62" s="4" t="s">
        <v>161</v>
      </c>
      <c r="I62" s="34" t="s">
        <v>161</v>
      </c>
      <c r="J62" s="35" t="s">
        <v>1019</v>
      </c>
      <c r="K62" s="35" t="s">
        <v>1019</v>
      </c>
      <c r="L62" s="35" t="s">
        <v>1019</v>
      </c>
      <c r="M62" s="35" t="s">
        <v>1019</v>
      </c>
      <c r="N62" s="4" t="s">
        <v>161</v>
      </c>
      <c r="O62" s="4" t="s">
        <v>161</v>
      </c>
      <c r="P62" s="35" t="s">
        <v>166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100</v>
      </c>
      <c r="AP62" t="s">
        <v>1020</v>
      </c>
      <c r="AQ62" s="22" t="e">
        <v>#VALUE!</v>
      </c>
      <c r="AR62" s="21" t="e">
        <v>#VALUE!</v>
      </c>
      <c r="AS62" t="s">
        <v>166</v>
      </c>
      <c r="AT62" t="e">
        <v>#VALUE!</v>
      </c>
      <c r="AU62" t="e">
        <v>#VALUE!</v>
      </c>
      <c r="AV62" t="s">
        <v>1086</v>
      </c>
    </row>
    <row r="63" spans="1:48" x14ac:dyDescent="0.25">
      <c r="A63" s="14">
        <v>6.5999999999999958E-10</v>
      </c>
      <c r="B63" t="s">
        <v>116</v>
      </c>
      <c r="C63" s="4">
        <v>0</v>
      </c>
      <c r="D63" s="4">
        <v>0</v>
      </c>
      <c r="E63" s="4">
        <v>0</v>
      </c>
      <c r="F63" s="4">
        <v>0</v>
      </c>
      <c r="G63" s="4" t="s">
        <v>161</v>
      </c>
      <c r="H63" s="4">
        <v>1.62</v>
      </c>
      <c r="I63" s="34">
        <v>35.330742411569766</v>
      </c>
      <c r="J63" s="35" t="s">
        <v>1019</v>
      </c>
      <c r="K63" s="35" t="s">
        <v>1019</v>
      </c>
      <c r="L63" s="35" t="s">
        <v>1019</v>
      </c>
      <c r="M63" s="35" t="s">
        <v>1019</v>
      </c>
      <c r="N63" s="4" t="s">
        <v>161</v>
      </c>
      <c r="O63" s="4" t="s">
        <v>161</v>
      </c>
      <c r="P63" s="35" t="s">
        <v>166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116</v>
      </c>
      <c r="AP63" t="s">
        <v>1035</v>
      </c>
      <c r="AQ63" s="22" t="e">
        <v>#VALUE!</v>
      </c>
      <c r="AR63" s="21" t="e">
        <v>#VALUE!</v>
      </c>
      <c r="AS63" t="s">
        <v>166</v>
      </c>
      <c r="AT63" t="e">
        <v>#VALUE!</v>
      </c>
      <c r="AU63" t="e">
        <v>#VALUE!</v>
      </c>
      <c r="AV63" t="s">
        <v>1087</v>
      </c>
    </row>
    <row r="64" spans="1:48" x14ac:dyDescent="0.25">
      <c r="A64" s="14">
        <v>6.6999999999999955E-10</v>
      </c>
      <c r="B64" t="s">
        <v>111</v>
      </c>
      <c r="C64" s="4">
        <v>0</v>
      </c>
      <c r="D64" s="4">
        <v>0</v>
      </c>
      <c r="E64" s="4">
        <v>0</v>
      </c>
      <c r="F64" s="4">
        <v>0</v>
      </c>
      <c r="G64" s="4" t="s">
        <v>161</v>
      </c>
      <c r="H64" s="4">
        <v>186.4</v>
      </c>
      <c r="I64" s="34">
        <v>159.77086825364415</v>
      </c>
      <c r="J64" s="35" t="s">
        <v>1019</v>
      </c>
      <c r="K64" s="35" t="s">
        <v>1019</v>
      </c>
      <c r="L64" s="35" t="s">
        <v>1019</v>
      </c>
      <c r="M64" s="35" t="s">
        <v>1019</v>
      </c>
      <c r="N64" s="4" t="s">
        <v>161</v>
      </c>
      <c r="O64" s="4" t="s">
        <v>161</v>
      </c>
      <c r="P64" s="35" t="s">
        <v>166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2"/>
        <v xml:space="preserve"> </v>
      </c>
      <c r="T64" s="37" t="str">
        <f t="shared" si="23"/>
        <v xml:space="preserve"> </v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 xml:space="preserve"> </v>
      </c>
      <c r="X64" s="37" t="str">
        <f t="shared" si="5"/>
        <v xml:space="preserve"> </v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 t="str">
        <f t="shared" si="10"/>
        <v xml:space="preserve"> </v>
      </c>
      <c r="AD64" s="1" t="str">
        <f t="shared" si="11"/>
        <v xml:space="preserve"> </v>
      </c>
      <c r="AE64" s="1" t="str">
        <f t="shared" si="12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111</v>
      </c>
      <c r="AP64" t="s">
        <v>1022</v>
      </c>
      <c r="AQ64" s="22" t="e">
        <v>#VALUE!</v>
      </c>
      <c r="AR64" s="21" t="e">
        <v>#VALUE!</v>
      </c>
      <c r="AS64" t="s">
        <v>166</v>
      </c>
      <c r="AT64" t="e">
        <v>#VALUE!</v>
      </c>
      <c r="AU64" t="e">
        <v>#VALUE!</v>
      </c>
      <c r="AV64" t="s">
        <v>1088</v>
      </c>
    </row>
    <row r="65" spans="1:48" x14ac:dyDescent="0.25">
      <c r="A65" s="14">
        <v>6.7999999999999951E-10</v>
      </c>
      <c r="B65" t="s">
        <v>80</v>
      </c>
      <c r="C65" s="4">
        <v>5</v>
      </c>
      <c r="D65" s="4">
        <v>0</v>
      </c>
      <c r="E65" s="4">
        <v>1</v>
      </c>
      <c r="F65" s="4">
        <v>6</v>
      </c>
      <c r="G65" s="4">
        <v>13.899999618530273</v>
      </c>
      <c r="H65" s="4">
        <v>10.45</v>
      </c>
      <c r="I65" s="34">
        <v>357.53361340720465</v>
      </c>
      <c r="J65" s="35">
        <v>3.9733840304182508</v>
      </c>
      <c r="K65" s="35" t="s">
        <v>1019</v>
      </c>
      <c r="L65" s="35">
        <v>4.5016976588628763</v>
      </c>
      <c r="M65" s="35">
        <v>4.418934996717006</v>
      </c>
      <c r="N65" s="4">
        <v>1.58</v>
      </c>
      <c r="O65" s="4" t="s">
        <v>161</v>
      </c>
      <c r="P65" s="35">
        <v>4.6889952153110048</v>
      </c>
      <c r="Q65" s="36">
        <f t="shared" si="0"/>
        <v>83.333333334013332</v>
      </c>
      <c r="R65" s="36" t="str">
        <f t="shared" si="1"/>
        <v xml:space="preserve"> </v>
      </c>
      <c r="S65" s="37">
        <f t="shared" si="22"/>
        <v>0.33014350484557647</v>
      </c>
      <c r="T65" s="37" t="str">
        <f t="shared" si="23"/>
        <v/>
      </c>
      <c r="U65" s="37" t="str">
        <f t="shared" si="2"/>
        <v/>
      </c>
      <c r="V65" s="37" t="str">
        <f t="shared" si="3"/>
        <v/>
      </c>
      <c r="W65" s="37" t="str">
        <f t="shared" si="4"/>
        <v/>
      </c>
      <c r="X65" s="37">
        <f t="shared" si="5"/>
        <v>-0.29504074387554569</v>
      </c>
      <c r="Y65" s="1" t="str">
        <f t="shared" si="6"/>
        <v xml:space="preserve"> </v>
      </c>
      <c r="Z65" s="1" t="str">
        <f t="shared" si="7"/>
        <v xml:space="preserve"> </v>
      </c>
      <c r="AA65" s="1" t="str">
        <f t="shared" si="8"/>
        <v xml:space="preserve"> </v>
      </c>
      <c r="AB65" s="1">
        <f t="shared" si="9"/>
        <v>20</v>
      </c>
      <c r="AC65" s="1">
        <f t="shared" si="10"/>
        <v>23</v>
      </c>
      <c r="AD65" s="1" t="str">
        <f t="shared" si="11"/>
        <v xml:space="preserve"> </v>
      </c>
      <c r="AE65" s="1">
        <f t="shared" si="12"/>
        <v>13</v>
      </c>
      <c r="AF65" s="1" t="str">
        <f t="shared" si="13"/>
        <v xml:space="preserve"> </v>
      </c>
      <c r="AG65" s="38">
        <f t="shared" si="14"/>
        <v>4.6889952159910049</v>
      </c>
      <c r="AH65" s="38" t="str">
        <f t="shared" si="15"/>
        <v xml:space="preserve"> </v>
      </c>
      <c r="AI65" s="1">
        <f t="shared" si="16"/>
        <v>19</v>
      </c>
      <c r="AJ65" s="1" t="str">
        <f t="shared" si="1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0"/>
        <v xml:space="preserve"> </v>
      </c>
      <c r="AN65" s="1" t="str">
        <f t="shared" si="21"/>
        <v xml:space="preserve"> </v>
      </c>
      <c r="AO65" t="s">
        <v>80</v>
      </c>
      <c r="AP65" t="s">
        <v>1028</v>
      </c>
      <c r="AQ65" s="22">
        <v>46.477299501913905</v>
      </c>
      <c r="AR65" s="21">
        <v>29.504074387554567</v>
      </c>
      <c r="AS65">
        <v>33.014350416557647</v>
      </c>
      <c r="AT65">
        <v>-46.477299501913905</v>
      </c>
      <c r="AU65">
        <v>-29.504074387554567</v>
      </c>
      <c r="AV65" t="s">
        <v>1089</v>
      </c>
    </row>
    <row r="66" spans="1:48" x14ac:dyDescent="0.25">
      <c r="A66" s="14">
        <v>6.8999999999999948E-10</v>
      </c>
      <c r="B66" t="s">
        <v>61</v>
      </c>
      <c r="C66" s="4">
        <v>2</v>
      </c>
      <c r="D66" s="4">
        <v>0</v>
      </c>
      <c r="E66" s="4">
        <v>0</v>
      </c>
      <c r="F66" s="4">
        <v>2</v>
      </c>
      <c r="G66" s="4">
        <v>7.6500000953674316</v>
      </c>
      <c r="H66" s="4">
        <v>6.29</v>
      </c>
      <c r="I66" s="34">
        <v>429.32677170383181</v>
      </c>
      <c r="J66" s="35">
        <v>4.8384615384615381</v>
      </c>
      <c r="K66" s="35">
        <v>4.3986013986013992</v>
      </c>
      <c r="L66" s="35">
        <v>1.6593358585858586</v>
      </c>
      <c r="M66" s="35">
        <v>1.5316946386946386</v>
      </c>
      <c r="N66" s="4">
        <v>1.26</v>
      </c>
      <c r="O66" s="4" t="s">
        <v>161</v>
      </c>
      <c r="P66" s="35" t="s">
        <v>166</v>
      </c>
      <c r="Q66" s="36">
        <f t="shared" si="0"/>
        <v>100.00000000068999</v>
      </c>
      <c r="R66" s="36" t="str">
        <f t="shared" si="1"/>
        <v xml:space="preserve"> </v>
      </c>
      <c r="S66" s="37">
        <f t="shared" si="22"/>
        <v>0.21621623206797008</v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>
        <f t="shared" si="5"/>
        <v>-0.74015043630788813</v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>
        <f t="shared" si="9"/>
        <v>1</v>
      </c>
      <c r="AC66" s="1">
        <f t="shared" si="10"/>
        <v>42</v>
      </c>
      <c r="AD66" s="1" t="str">
        <f t="shared" si="11"/>
        <v xml:space="preserve"> </v>
      </c>
      <c r="AE66" s="1">
        <f t="shared" si="12"/>
        <v>5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0"/>
        <v xml:space="preserve"> </v>
      </c>
      <c r="AN66" s="1" t="str">
        <f t="shared" si="21"/>
        <v xml:space="preserve"> </v>
      </c>
      <c r="AO66" t="s">
        <v>61</v>
      </c>
      <c r="AP66" t="s">
        <v>1022</v>
      </c>
      <c r="AQ66" s="22">
        <v>34.824440373228647</v>
      </c>
      <c r="AR66" s="21">
        <v>74.01504363078881</v>
      </c>
      <c r="AS66">
        <v>21.621623137797009</v>
      </c>
      <c r="AT66">
        <v>-34.824440373228647</v>
      </c>
      <c r="AU66">
        <v>-74.01504363078881</v>
      </c>
      <c r="AV66" t="s">
        <v>1090</v>
      </c>
    </row>
    <row r="67" spans="1:48" x14ac:dyDescent="0.25">
      <c r="A67" s="14">
        <v>6.9999999999999944E-10</v>
      </c>
      <c r="B67" t="s">
        <v>58</v>
      </c>
      <c r="C67" s="4">
        <v>4</v>
      </c>
      <c r="D67" s="4">
        <v>0</v>
      </c>
      <c r="E67" s="4">
        <v>0</v>
      </c>
      <c r="F67" s="4">
        <v>4</v>
      </c>
      <c r="G67" s="4">
        <v>69.520004272460937</v>
      </c>
      <c r="H67" s="4">
        <v>53.7</v>
      </c>
      <c r="I67" s="34">
        <v>1440.3239859316391</v>
      </c>
      <c r="J67" s="35">
        <v>6.4776839565741851</v>
      </c>
      <c r="K67" s="35">
        <v>6.02017937219731</v>
      </c>
      <c r="L67" s="35">
        <v>4.4798338213762818</v>
      </c>
      <c r="M67" s="35">
        <v>3.6544956703493581</v>
      </c>
      <c r="N67" s="4">
        <v>7.665</v>
      </c>
      <c r="O67" s="4" t="s">
        <v>161</v>
      </c>
      <c r="P67" s="35" t="s">
        <v>166</v>
      </c>
      <c r="Q67" s="36">
        <f t="shared" si="0"/>
        <v>100.0000000007</v>
      </c>
      <c r="R67" s="36" t="str">
        <f t="shared" si="1"/>
        <v xml:space="preserve"> </v>
      </c>
      <c r="S67" s="37">
        <f t="shared" si="22"/>
        <v>0.29459970782217754</v>
      </c>
      <c r="T67" s="37" t="str">
        <f t="shared" si="23"/>
        <v/>
      </c>
      <c r="U67" s="37" t="str">
        <f t="shared" si="2"/>
        <v/>
      </c>
      <c r="V67" s="37" t="str">
        <f t="shared" si="3"/>
        <v/>
      </c>
      <c r="W67" s="37" t="str">
        <f t="shared" si="4"/>
        <v/>
      </c>
      <c r="X67" s="37">
        <f t="shared" si="5"/>
        <v>-0.29846458878441695</v>
      </c>
      <c r="Y67" s="1" t="str">
        <f t="shared" si="6"/>
        <v xml:space="preserve"> </v>
      </c>
      <c r="Z67" s="1" t="str">
        <f t="shared" si="7"/>
        <v xml:space="preserve"> </v>
      </c>
      <c r="AA67" s="1" t="str">
        <f t="shared" si="8"/>
        <v xml:space="preserve"> </v>
      </c>
      <c r="AB67" s="1">
        <f t="shared" si="9"/>
        <v>19</v>
      </c>
      <c r="AC67" s="1">
        <f t="shared" si="10"/>
        <v>30</v>
      </c>
      <c r="AD67" s="1" t="str">
        <f t="shared" si="11"/>
        <v xml:space="preserve"> </v>
      </c>
      <c r="AE67" s="1">
        <f t="shared" si="12"/>
        <v>4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0"/>
        <v xml:space="preserve"> </v>
      </c>
      <c r="AN67" s="1" t="str">
        <f t="shared" si="21"/>
        <v xml:space="preserve"> </v>
      </c>
      <c r="AO67" t="s">
        <v>58</v>
      </c>
      <c r="AP67" t="s">
        <v>1022</v>
      </c>
      <c r="AQ67" s="22">
        <v>12.743612076056387</v>
      </c>
      <c r="AR67" s="21">
        <v>29.846458878441695</v>
      </c>
      <c r="AS67">
        <v>29.459970712217753</v>
      </c>
      <c r="AT67">
        <v>-12.743612076056387</v>
      </c>
      <c r="AU67">
        <v>-29.846458878441695</v>
      </c>
      <c r="AV67" t="s">
        <v>1091</v>
      </c>
    </row>
    <row r="68" spans="1:48" x14ac:dyDescent="0.25">
      <c r="A68" s="14">
        <v>7.0999999999999941E-10</v>
      </c>
      <c r="B68" t="s">
        <v>56</v>
      </c>
      <c r="C68" s="4">
        <v>11</v>
      </c>
      <c r="D68" s="4">
        <v>0</v>
      </c>
      <c r="E68" s="4">
        <v>4</v>
      </c>
      <c r="F68" s="4">
        <v>15</v>
      </c>
      <c r="G68" s="4">
        <v>5.3000001907348633</v>
      </c>
      <c r="H68" s="4">
        <v>4.01</v>
      </c>
      <c r="I68" s="34">
        <v>718.17051703725645</v>
      </c>
      <c r="J68" s="35">
        <v>6.1978361669242652</v>
      </c>
      <c r="K68" s="35">
        <v>5.0631313131313123</v>
      </c>
      <c r="L68" s="35">
        <v>3.8501822507438721</v>
      </c>
      <c r="M68" s="35">
        <v>3.1108876050420164</v>
      </c>
      <c r="N68" s="4">
        <v>0.48799999999999999</v>
      </c>
      <c r="O68" s="4" t="s">
        <v>161</v>
      </c>
      <c r="P68" s="35">
        <v>4.2394014962593518</v>
      </c>
      <c r="Q68" s="36">
        <f t="shared" si="0"/>
        <v>73.333333334043331</v>
      </c>
      <c r="R68" s="36" t="str">
        <f t="shared" si="1"/>
        <v xml:space="preserve"> </v>
      </c>
      <c r="S68" s="37">
        <f t="shared" si="22"/>
        <v>0.32169580887330768</v>
      </c>
      <c r="T68" s="37" t="str">
        <f t="shared" si="23"/>
        <v/>
      </c>
      <c r="U68" s="37" t="str">
        <f t="shared" si="2"/>
        <v/>
      </c>
      <c r="V68" s="37" t="str">
        <f t="shared" si="3"/>
        <v/>
      </c>
      <c r="W68" s="37" t="str">
        <f t="shared" si="4"/>
        <v/>
      </c>
      <c r="X68" s="37">
        <f t="shared" si="5"/>
        <v>-0.39706710198890016</v>
      </c>
      <c r="Y68" s="1" t="str">
        <f t="shared" si="6"/>
        <v xml:space="preserve"> </v>
      </c>
      <c r="Z68" s="1" t="str">
        <f t="shared" si="7"/>
        <v xml:space="preserve"> </v>
      </c>
      <c r="AA68" s="1" t="str">
        <f t="shared" si="8"/>
        <v xml:space="preserve"> </v>
      </c>
      <c r="AB68" s="1">
        <f t="shared" si="9"/>
        <v>6</v>
      </c>
      <c r="AC68" s="1">
        <f t="shared" si="10"/>
        <v>24</v>
      </c>
      <c r="AD68" s="1" t="str">
        <f t="shared" si="11"/>
        <v xml:space="preserve"> </v>
      </c>
      <c r="AE68" s="1">
        <f t="shared" si="12"/>
        <v>24</v>
      </c>
      <c r="AF68" s="1" t="str">
        <f t="shared" si="13"/>
        <v xml:space="preserve"> </v>
      </c>
      <c r="AG68" s="38">
        <f t="shared" si="14"/>
        <v>4.2394014969693519</v>
      </c>
      <c r="AH68" s="38" t="str">
        <f t="shared" si="15"/>
        <v xml:space="preserve"> </v>
      </c>
      <c r="AI68" s="1">
        <f t="shared" si="16"/>
        <v>24</v>
      </c>
      <c r="AJ68" s="1" t="str">
        <f t="shared" si="1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0"/>
        <v xml:space="preserve"> </v>
      </c>
      <c r="AN68" s="1" t="str">
        <f t="shared" si="21"/>
        <v xml:space="preserve"> </v>
      </c>
      <c r="AO68" t="s">
        <v>56</v>
      </c>
      <c r="AP68" t="s">
        <v>1022</v>
      </c>
      <c r="AQ68" s="22">
        <v>16.513247559517929</v>
      </c>
      <c r="AR68" s="21">
        <v>39.706710198890015</v>
      </c>
      <c r="AS68">
        <v>32.169580816330765</v>
      </c>
      <c r="AT68">
        <v>-16.513247559517929</v>
      </c>
      <c r="AU68">
        <v>-39.706710198890015</v>
      </c>
      <c r="AV68" t="s">
        <v>1092</v>
      </c>
    </row>
    <row r="69" spans="1:48" x14ac:dyDescent="0.25">
      <c r="A69" s="14">
        <v>7.1999999999999937E-10</v>
      </c>
      <c r="B69" t="s">
        <v>57</v>
      </c>
      <c r="C69" s="4">
        <v>11</v>
      </c>
      <c r="D69" s="4">
        <v>0</v>
      </c>
      <c r="E69" s="4">
        <v>0</v>
      </c>
      <c r="F69" s="4">
        <v>11</v>
      </c>
      <c r="G69" s="4">
        <v>47.5</v>
      </c>
      <c r="H69" s="4">
        <v>38.200000000000003</v>
      </c>
      <c r="I69" s="34">
        <v>333.62601264723423</v>
      </c>
      <c r="J69" s="35">
        <v>12.914131169709263</v>
      </c>
      <c r="K69" s="35">
        <v>10.352303523035232</v>
      </c>
      <c r="L69" s="35">
        <v>5.8039421965317919</v>
      </c>
      <c r="M69" s="35">
        <v>5.0016537982565383</v>
      </c>
      <c r="N69" s="4">
        <v>2.9580000000000002</v>
      </c>
      <c r="O69" s="4">
        <v>50.518452447318552</v>
      </c>
      <c r="P69" s="35">
        <v>2.9502617801047117</v>
      </c>
      <c r="Q69" s="36">
        <f t="shared" si="0"/>
        <v>100.00000000071999</v>
      </c>
      <c r="R69" s="36" t="str">
        <f t="shared" si="1"/>
        <v xml:space="preserve"> </v>
      </c>
      <c r="S69" s="37">
        <f t="shared" si="22"/>
        <v>0.24345549810219896</v>
      </c>
      <c r="T69" s="37" t="str">
        <f t="shared" si="23"/>
        <v/>
      </c>
      <c r="U69" s="37">
        <f t="shared" si="2"/>
        <v>0.73957304277127567</v>
      </c>
      <c r="V69" s="37" t="str">
        <f t="shared" si="3"/>
        <v/>
      </c>
      <c r="W69" s="37" t="str">
        <f t="shared" si="4"/>
        <v/>
      </c>
      <c r="X69" s="37" t="str">
        <f t="shared" si="5"/>
        <v/>
      </c>
      <c r="Y69" s="1">
        <f t="shared" si="6"/>
        <v>7</v>
      </c>
      <c r="Z69" s="1" t="str">
        <f t="shared" si="7"/>
        <v xml:space="preserve"> </v>
      </c>
      <c r="AA69" s="1" t="str">
        <f t="shared" si="8"/>
        <v xml:space="preserve"> </v>
      </c>
      <c r="AB69" s="1" t="str">
        <f t="shared" si="9"/>
        <v xml:space="preserve"> </v>
      </c>
      <c r="AC69" s="1">
        <f t="shared" si="10"/>
        <v>37</v>
      </c>
      <c r="AD69" s="1" t="str">
        <f t="shared" si="11"/>
        <v xml:space="preserve"> </v>
      </c>
      <c r="AE69" s="1">
        <f t="shared" si="12"/>
        <v>3</v>
      </c>
      <c r="AF69" s="1" t="str">
        <f t="shared" si="13"/>
        <v xml:space="preserve"> </v>
      </c>
      <c r="AG69" s="38">
        <f t="shared" si="14"/>
        <v>2.9502617808247118</v>
      </c>
      <c r="AH69" s="38" t="str">
        <f t="shared" si="15"/>
        <v xml:space="preserve"> </v>
      </c>
      <c r="AI69" s="1">
        <f t="shared" si="16"/>
        <v>35</v>
      </c>
      <c r="AJ69" s="1" t="str">
        <f t="shared" si="17"/>
        <v xml:space="preserve"> </v>
      </c>
      <c r="AK69" s="25">
        <f t="shared" si="18"/>
        <v>50.518452448038552</v>
      </c>
      <c r="AL69" s="25" t="str">
        <f t="shared" si="19"/>
        <v xml:space="preserve"> </v>
      </c>
      <c r="AM69" s="1">
        <f t="shared" si="20"/>
        <v>4</v>
      </c>
      <c r="AN69" s="1" t="str">
        <f t="shared" si="21"/>
        <v xml:space="preserve"> </v>
      </c>
      <c r="AO69" t="s">
        <v>57</v>
      </c>
      <c r="AP69" t="s">
        <v>1028</v>
      </c>
      <c r="AQ69" s="22">
        <v>-73.957304277127562</v>
      </c>
      <c r="AR69" s="21">
        <v>9.1111157720462526</v>
      </c>
      <c r="AS69">
        <v>24.345549738219894</v>
      </c>
      <c r="AT69">
        <v>73.957304277127562</v>
      </c>
      <c r="AU69">
        <v>-9.1111157720462526</v>
      </c>
      <c r="AV69" t="s">
        <v>1093</v>
      </c>
    </row>
    <row r="70" spans="1:48" x14ac:dyDescent="0.25">
      <c r="A70" s="14">
        <v>7.2999999999999934E-10</v>
      </c>
      <c r="B70" t="s">
        <v>114</v>
      </c>
      <c r="C70" s="4">
        <v>0</v>
      </c>
      <c r="D70" s="4">
        <v>0</v>
      </c>
      <c r="E70" s="4">
        <v>0</v>
      </c>
      <c r="F70" s="4">
        <v>0</v>
      </c>
      <c r="G70" s="4" t="s">
        <v>161</v>
      </c>
      <c r="H70" s="4">
        <v>0.82</v>
      </c>
      <c r="I70" s="34">
        <v>43.266440826593787</v>
      </c>
      <c r="J70" s="35" t="s">
        <v>1019</v>
      </c>
      <c r="K70" s="35" t="s">
        <v>1019</v>
      </c>
      <c r="L70" s="35" t="s">
        <v>1019</v>
      </c>
      <c r="M70" s="35" t="s">
        <v>1019</v>
      </c>
      <c r="N70" s="4" t="s">
        <v>161</v>
      </c>
      <c r="O70" s="4" t="s">
        <v>161</v>
      </c>
      <c r="P70" s="35" t="s">
        <v>166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2"/>
        <v xml:space="preserve"> </v>
      </c>
      <c r="T70" s="37" t="str">
        <f t="shared" si="23"/>
        <v xml:space="preserve"> </v>
      </c>
      <c r="U70" s="37" t="str">
        <f t="shared" si="2"/>
        <v xml:space="preserve"> </v>
      </c>
      <c r="V70" s="37" t="str">
        <f t="shared" si="3"/>
        <v xml:space="preserve"> </v>
      </c>
      <c r="W70" s="37" t="str">
        <f t="shared" si="4"/>
        <v xml:space="preserve"> </v>
      </c>
      <c r="X70" s="37" t="str">
        <f t="shared" si="5"/>
        <v xml:space="preserve"> </v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 t="str">
        <f t="shared" si="9"/>
        <v xml:space="preserve"> </v>
      </c>
      <c r="AC70" s="1" t="str">
        <f t="shared" si="10"/>
        <v xml:space="preserve"> </v>
      </c>
      <c r="AD70" s="1" t="str">
        <f t="shared" si="11"/>
        <v xml:space="preserve"> </v>
      </c>
      <c r="AE70" s="1" t="str">
        <f t="shared" si="12"/>
        <v xml:space="preserve"> 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 t="str">
        <f t="shared" si="18"/>
        <v xml:space="preserve"> </v>
      </c>
      <c r="AL70" s="25" t="str">
        <f t="shared" si="19"/>
        <v xml:space="preserve"> </v>
      </c>
      <c r="AM70" s="1" t="str">
        <f t="shared" si="20"/>
        <v xml:space="preserve"> </v>
      </c>
      <c r="AN70" s="1" t="str">
        <f t="shared" si="21"/>
        <v xml:space="preserve"> </v>
      </c>
      <c r="AO70" t="s">
        <v>114</v>
      </c>
      <c r="AP70" t="s">
        <v>1031</v>
      </c>
      <c r="AQ70" s="22" t="e">
        <v>#VALUE!</v>
      </c>
      <c r="AR70" s="21" t="e">
        <v>#VALUE!</v>
      </c>
      <c r="AS70" t="s">
        <v>166</v>
      </c>
      <c r="AT70" t="e">
        <v>#VALUE!</v>
      </c>
      <c r="AU70" t="e">
        <v>#VALUE!</v>
      </c>
      <c r="AV70" t="s">
        <v>1094</v>
      </c>
    </row>
    <row r="71" spans="1:48" x14ac:dyDescent="0.25">
      <c r="A71" s="14">
        <v>7.3999999999999931E-10</v>
      </c>
      <c r="B71" t="s">
        <v>67</v>
      </c>
      <c r="C71" s="4">
        <v>22</v>
      </c>
      <c r="D71" s="4">
        <v>0</v>
      </c>
      <c r="E71" s="4">
        <v>5</v>
      </c>
      <c r="F71" s="4">
        <v>27</v>
      </c>
      <c r="G71" s="4">
        <v>27</v>
      </c>
      <c r="H71" s="4">
        <v>15.72</v>
      </c>
      <c r="I71" s="34">
        <v>500.58437359187621</v>
      </c>
      <c r="J71" s="35" t="s">
        <v>1019</v>
      </c>
      <c r="K71" s="35">
        <v>22.016806722689079</v>
      </c>
      <c r="L71" s="35">
        <v>4.8113464668094217</v>
      </c>
      <c r="M71" s="35">
        <v>4.3604650440684916</v>
      </c>
      <c r="N71" s="4">
        <v>-1.1420000000000001</v>
      </c>
      <c r="O71" s="4">
        <v>147.16031192085225</v>
      </c>
      <c r="P71" s="35">
        <v>0</v>
      </c>
      <c r="Q71" s="36">
        <f t="shared" si="0"/>
        <v>81.481481482221483</v>
      </c>
      <c r="R71" s="36" t="str">
        <f t="shared" si="1"/>
        <v xml:space="preserve"> </v>
      </c>
      <c r="S71" s="37">
        <f t="shared" si="22"/>
        <v>0.71755725264839676</v>
      </c>
      <c r="T71" s="37" t="str">
        <f t="shared" si="23"/>
        <v/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/>
      </c>
      <c r="X71" s="37">
        <f t="shared" si="5"/>
        <v>-0.24655019434251446</v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>
        <f t="shared" si="9"/>
        <v>26</v>
      </c>
      <c r="AC71" s="1">
        <f t="shared" si="10"/>
        <v>4</v>
      </c>
      <c r="AD71" s="1" t="str">
        <f t="shared" si="11"/>
        <v xml:space="preserve"> </v>
      </c>
      <c r="AE71" s="1">
        <f t="shared" si="12"/>
        <v>14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67</v>
      </c>
      <c r="AP71" t="s">
        <v>1020</v>
      </c>
      <c r="AQ71" s="22" t="e">
        <v>#VALUE!</v>
      </c>
      <c r="AR71" s="21">
        <v>24.655019434251447</v>
      </c>
      <c r="AS71">
        <v>71.755725190839684</v>
      </c>
      <c r="AT71" t="e">
        <v>#VALUE!</v>
      </c>
      <c r="AU71">
        <v>-24.655019434251447</v>
      </c>
      <c r="AV71" t="s">
        <v>1095</v>
      </c>
    </row>
    <row r="72" spans="1:48" x14ac:dyDescent="0.25">
      <c r="A72" s="14">
        <v>7.4999999999999927E-10</v>
      </c>
      <c r="B72" t="s">
        <v>88</v>
      </c>
      <c r="C72" s="4">
        <v>0</v>
      </c>
      <c r="D72" s="4">
        <v>0</v>
      </c>
      <c r="E72" s="4">
        <v>0</v>
      </c>
      <c r="F72" s="4">
        <v>0</v>
      </c>
      <c r="G72" s="4" t="s">
        <v>161</v>
      </c>
      <c r="H72" s="4">
        <v>8.14</v>
      </c>
      <c r="I72" s="34">
        <v>92.864463055938089</v>
      </c>
      <c r="J72" s="35" t="s">
        <v>1019</v>
      </c>
      <c r="K72" s="35" t="s">
        <v>1019</v>
      </c>
      <c r="L72" s="35" t="s">
        <v>1019</v>
      </c>
      <c r="M72" s="35" t="s">
        <v>1019</v>
      </c>
      <c r="N72" s="4" t="s">
        <v>161</v>
      </c>
      <c r="O72" s="4" t="s">
        <v>161</v>
      </c>
      <c r="P72" s="35" t="s">
        <v>166</v>
      </c>
      <c r="Q72" s="36" t="str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6" si="26">IF(ISERROR((IF((G72/H72-1)&gt;($S$5/100),(G72/H72-1)+A72,"")))=TRUE," ",((IF((G72/H72-1)&gt;($S$5/100),(G72/H72-1)+A72,""))))</f>
        <v xml:space="preserve"> </v>
      </c>
      <c r="T72" s="37" t="str">
        <f t="shared" si="23"/>
        <v xml:space="preserve"> </v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 xml:space="preserve"> </v>
      </c>
      <c r="X72" s="37" t="str">
        <f t="shared" ref="X72:X106" si="30">IF(ISERROR((IF(((L72/$L$6-1))&lt;($X$5/100),((L72/$L$6-1)),"")))=TRUE," ",((IF(((L72/$L$6-1))&lt;($X$5/100),((L72/$L$6-1)),""))))</f>
        <v xml:space="preserve"> </v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 t="str">
        <f t="shared" ref="AC72:AC106" si="35">IF(ISERROR((RANK(S72,S$7:S$391,0)))=TRUE," ",((RANK(S72,S$7:S$391,0))))</f>
        <v xml:space="preserve"> </v>
      </c>
      <c r="AD72" s="1" t="str">
        <f t="shared" ref="AD72:AD105" si="36">IF(ISERROR((RANK(T72,T$7:T$391,1)))=TRUE," ",((RANK(T72,T$7:T$391,1))))</f>
        <v xml:space="preserve"> </v>
      </c>
      <c r="AE72" s="1" t="str">
        <f t="shared" ref="AE72:AE106" si="37">IF(ISERROR((RANK(Q72,Q$7:Q$391,0)))=TRUE," ",((RANK(Q72,Q$7:Q$391,0))))</f>
        <v xml:space="preserve"> 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88</v>
      </c>
      <c r="AP72" t="s">
        <v>1033</v>
      </c>
      <c r="AQ72" s="22" t="e">
        <v>#VALUE!</v>
      </c>
      <c r="AR72" s="21" t="e">
        <v>#VALUE!</v>
      </c>
      <c r="AS72" t="s">
        <v>166</v>
      </c>
      <c r="AT72" t="e">
        <v>#VALUE!</v>
      </c>
      <c r="AU72" t="e">
        <v>#VALUE!</v>
      </c>
      <c r="AV72" t="s">
        <v>1096</v>
      </c>
    </row>
    <row r="73" spans="1:48" x14ac:dyDescent="0.25">
      <c r="A73" s="14">
        <v>7.5999999999999924E-10</v>
      </c>
      <c r="B73" t="s">
        <v>93</v>
      </c>
      <c r="C73" s="4">
        <v>0</v>
      </c>
      <c r="D73" s="4">
        <v>0</v>
      </c>
      <c r="E73" s="4">
        <v>0</v>
      </c>
      <c r="F73" s="4">
        <v>0</v>
      </c>
      <c r="G73" s="4" t="s">
        <v>161</v>
      </c>
      <c r="H73" s="4" t="s">
        <v>161</v>
      </c>
      <c r="I73" s="34" t="s">
        <v>161</v>
      </c>
      <c r="J73" s="35" t="s">
        <v>1019</v>
      </c>
      <c r="K73" s="35" t="s">
        <v>1019</v>
      </c>
      <c r="L73" s="35" t="s">
        <v>1019</v>
      </c>
      <c r="M73" s="35" t="s">
        <v>1019</v>
      </c>
      <c r="N73" s="4" t="s">
        <v>161</v>
      </c>
      <c r="O73" s="4" t="s">
        <v>161</v>
      </c>
      <c r="P73" s="35" t="s">
        <v>166</v>
      </c>
      <c r="Q73" s="36" t="str">
        <f t="shared" si="24"/>
        <v xml:space="preserve"> </v>
      </c>
      <c r="R73" s="36" t="str">
        <f t="shared" si="25"/>
        <v xml:space="preserve"> </v>
      </c>
      <c r="S73" s="37" t="str">
        <f t="shared" si="26"/>
        <v xml:space="preserve"> </v>
      </c>
      <c r="T73" s="37" t="str">
        <f t="shared" ref="T73:T106" si="47">IF(ISERROR((IF((G73/H73-1)&lt;($T$5/100),(G73/H73-1)+A73,"")))=TRUE," ",((IF((G73/H73-1)&lt;($T$5/100),(G73/H73-1)+A73,""))))</f>
        <v xml:space="preserve"> </v>
      </c>
      <c r="U73" s="37" t="str">
        <f t="shared" si="27"/>
        <v xml:space="preserve"> </v>
      </c>
      <c r="V73" s="37" t="str">
        <f t="shared" si="28"/>
        <v xml:space="preserve"> </v>
      </c>
      <c r="W73" s="37" t="str">
        <f t="shared" si="29"/>
        <v xml:space="preserve"> </v>
      </c>
      <c r="X73" s="37" t="str">
        <f t="shared" si="30"/>
        <v xml:space="preserve"> </v>
      </c>
      <c r="Y73" s="1" t="str">
        <f t="shared" si="31"/>
        <v xml:space="preserve"> 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 t="str">
        <f t="shared" si="35"/>
        <v xml:space="preserve"> </v>
      </c>
      <c r="AD73" s="1" t="str">
        <f t="shared" si="36"/>
        <v xml:space="preserve"> </v>
      </c>
      <c r="AE73" s="1" t="str">
        <f t="shared" si="37"/>
        <v xml:space="preserve"> 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93</v>
      </c>
      <c r="AP73" t="s">
        <v>1028</v>
      </c>
      <c r="AQ73" s="22" t="e">
        <v>#VALUE!</v>
      </c>
      <c r="AR73" s="21" t="e">
        <v>#VALUE!</v>
      </c>
      <c r="AS73" t="s">
        <v>166</v>
      </c>
      <c r="AT73" t="e">
        <v>#VALUE!</v>
      </c>
      <c r="AU73" t="e">
        <v>#VALUE!</v>
      </c>
      <c r="AV73" t="s">
        <v>1097</v>
      </c>
    </row>
    <row r="74" spans="1:48" x14ac:dyDescent="0.25">
      <c r="A74" s="14">
        <v>7.699999999999992E-10</v>
      </c>
      <c r="B74" t="s">
        <v>94</v>
      </c>
      <c r="C74" s="4">
        <v>4</v>
      </c>
      <c r="D74" s="4">
        <v>0</v>
      </c>
      <c r="E74" s="4">
        <v>2</v>
      </c>
      <c r="F74" s="4">
        <v>6</v>
      </c>
      <c r="G74" s="4">
        <v>6.0550003051757813</v>
      </c>
      <c r="H74" s="4">
        <v>3.56</v>
      </c>
      <c r="I74" s="34">
        <v>84.997450643365781</v>
      </c>
      <c r="J74" s="35">
        <v>8.0909090909090917</v>
      </c>
      <c r="K74" s="35" t="s">
        <v>1019</v>
      </c>
      <c r="L74" s="35">
        <v>4.5496375321336764</v>
      </c>
      <c r="M74" s="35">
        <v>3.9681816143497759</v>
      </c>
      <c r="N74" s="4">
        <v>-1.37</v>
      </c>
      <c r="O74" s="4">
        <v>-286.45290362970724</v>
      </c>
      <c r="P74" s="35" t="s">
        <v>166</v>
      </c>
      <c r="Q74" s="36" t="str">
        <f t="shared" si="24"/>
        <v xml:space="preserve"> </v>
      </c>
      <c r="R74" s="36" t="str">
        <f t="shared" si="25"/>
        <v xml:space="preserve"> </v>
      </c>
      <c r="S74" s="37">
        <f t="shared" si="26"/>
        <v>0.70084278312274739</v>
      </c>
      <c r="T74" s="37" t="str">
        <f t="shared" si="47"/>
        <v/>
      </c>
      <c r="U74" s="37" t="str">
        <f t="shared" si="27"/>
        <v/>
      </c>
      <c r="V74" s="37" t="str">
        <f t="shared" si="28"/>
        <v/>
      </c>
      <c r="W74" s="37" t="str">
        <f t="shared" si="29"/>
        <v/>
      </c>
      <c r="X74" s="37">
        <f t="shared" si="30"/>
        <v>-0.28753342997738829</v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>
        <f t="shared" si="34"/>
        <v>21</v>
      </c>
      <c r="AC74" s="1">
        <f t="shared" si="35"/>
        <v>5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>
        <f t="shared" si="44"/>
        <v>-286.45290362893724</v>
      </c>
      <c r="AM74" s="1" t="str">
        <f t="shared" si="45"/>
        <v xml:space="preserve"> </v>
      </c>
      <c r="AN74" s="1">
        <f t="shared" si="46"/>
        <v>7</v>
      </c>
      <c r="AO74" t="s">
        <v>94</v>
      </c>
      <c r="AP74" t="s">
        <v>1026</v>
      </c>
      <c r="AQ74" s="22">
        <v>-8.987024841992298</v>
      </c>
      <c r="AR74" s="21">
        <v>28.75334299773883</v>
      </c>
      <c r="AS74">
        <v>70.084278235274738</v>
      </c>
      <c r="AT74">
        <v>8.987024841992298</v>
      </c>
      <c r="AU74">
        <v>-28.75334299773883</v>
      </c>
      <c r="AV74" t="s">
        <v>1098</v>
      </c>
    </row>
    <row r="75" spans="1:48" x14ac:dyDescent="0.25">
      <c r="A75" s="14">
        <v>7.7999999999999917E-10</v>
      </c>
      <c r="B75" t="s">
        <v>69</v>
      </c>
      <c r="C75" s="4">
        <v>1</v>
      </c>
      <c r="D75" s="4">
        <v>3</v>
      </c>
      <c r="E75" s="4">
        <v>4</v>
      </c>
      <c r="F75" s="4">
        <v>8</v>
      </c>
      <c r="G75" s="4">
        <v>78.099998474121094</v>
      </c>
      <c r="H75" s="4">
        <v>77.849999999999994</v>
      </c>
      <c r="I75" s="34">
        <v>328.61389447320255</v>
      </c>
      <c r="J75" s="35">
        <v>10.933988764044942</v>
      </c>
      <c r="K75" s="35" t="s">
        <v>1019</v>
      </c>
      <c r="L75" s="35">
        <v>9.8142397003745323</v>
      </c>
      <c r="M75" s="35">
        <v>9.5287345454545456</v>
      </c>
      <c r="N75" s="4">
        <v>5.12</v>
      </c>
      <c r="O75" s="4">
        <v>23.593132373796816</v>
      </c>
      <c r="P75" s="35" t="s">
        <v>166</v>
      </c>
      <c r="Q75" s="36" t="str">
        <f t="shared" si="24"/>
        <v xml:space="preserve"> </v>
      </c>
      <c r="R75" s="36" t="str">
        <f t="shared" si="25"/>
        <v xml:space="preserve"> </v>
      </c>
      <c r="S75" s="37" t="str">
        <f t="shared" si="26"/>
        <v/>
      </c>
      <c r="T75" s="37" t="str">
        <f t="shared" si="47"/>
        <v/>
      </c>
      <c r="U75" s="37" t="str">
        <f t="shared" si="27"/>
        <v/>
      </c>
      <c r="V75" s="37" t="str">
        <f t="shared" si="28"/>
        <v/>
      </c>
      <c r="W75" s="37">
        <f t="shared" si="29"/>
        <v>0.53689555427646352</v>
      </c>
      <c r="X75" s="37" t="str">
        <f t="shared" si="30"/>
        <v/>
      </c>
      <c r="Y75" s="1" t="str">
        <f t="shared" si="31"/>
        <v xml:space="preserve"> </v>
      </c>
      <c r="Z75" s="1" t="str">
        <f t="shared" si="32"/>
        <v xml:space="preserve"> </v>
      </c>
      <c r="AA75" s="1">
        <f t="shared" si="33"/>
        <v>4</v>
      </c>
      <c r="AB75" s="1" t="str">
        <f t="shared" si="34"/>
        <v xml:space="preserve"> </v>
      </c>
      <c r="AC75" s="1" t="str">
        <f t="shared" si="35"/>
        <v xml:space="preserve"> </v>
      </c>
      <c r="AD75" s="1" t="str">
        <f t="shared" si="36"/>
        <v xml:space="preserve"> </v>
      </c>
      <c r="AE75" s="1" t="str">
        <f t="shared" si="37"/>
        <v xml:space="preserve"> </v>
      </c>
      <c r="AF75" s="1" t="str">
        <f t="shared" si="38"/>
        <v xml:space="preserve"> </v>
      </c>
      <c r="AG75" s="38" t="str">
        <f t="shared" si="39"/>
        <v xml:space="preserve"> </v>
      </c>
      <c r="AH75" s="38" t="str">
        <f t="shared" si="40"/>
        <v xml:space="preserve"> </v>
      </c>
      <c r="AI75" s="1" t="str">
        <f t="shared" si="41"/>
        <v xml:space="preserve"> 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69</v>
      </c>
      <c r="AP75" t="s">
        <v>1031</v>
      </c>
      <c r="AQ75" s="22">
        <v>-47.284179275722884</v>
      </c>
      <c r="AR75" s="21">
        <v>-53.689555427646354</v>
      </c>
      <c r="AS75">
        <v>0.32112841890956645</v>
      </c>
      <c r="AT75">
        <v>47.284179275722884</v>
      </c>
      <c r="AU75">
        <v>53.689555427646354</v>
      </c>
      <c r="AV75" t="s">
        <v>1099</v>
      </c>
    </row>
    <row r="76" spans="1:48" x14ac:dyDescent="0.25">
      <c r="A76" s="14">
        <v>7.8999999999999913E-10</v>
      </c>
      <c r="B76" t="s">
        <v>41</v>
      </c>
      <c r="C76" s="4">
        <v>10</v>
      </c>
      <c r="D76" s="4">
        <v>0</v>
      </c>
      <c r="E76" s="4">
        <v>8</v>
      </c>
      <c r="F76" s="4">
        <v>18</v>
      </c>
      <c r="G76" s="4">
        <v>6.5850000381469727</v>
      </c>
      <c r="H76" s="4">
        <v>5.58</v>
      </c>
      <c r="I76" s="34">
        <v>1619.3256938636139</v>
      </c>
      <c r="J76" s="35">
        <v>8.0172413793103434</v>
      </c>
      <c r="K76" s="35">
        <v>7.2845953002610964</v>
      </c>
      <c r="L76" s="35">
        <v>7.141288787023977</v>
      </c>
      <c r="M76" s="35">
        <v>7.3321416417467367</v>
      </c>
      <c r="N76" s="4">
        <v>0.57300000000000006</v>
      </c>
      <c r="O76" s="4" t="s">
        <v>161</v>
      </c>
      <c r="P76" s="35">
        <v>9.4444444444444446</v>
      </c>
      <c r="Q76" s="36" t="str">
        <f t="shared" si="24"/>
        <v xml:space="preserve"> </v>
      </c>
      <c r="R76" s="36" t="str">
        <f t="shared" si="25"/>
        <v xml:space="preserve"> </v>
      </c>
      <c r="S76" s="37">
        <f t="shared" si="26"/>
        <v>0.18010753450809552</v>
      </c>
      <c r="T76" s="37" t="str">
        <f t="shared" si="47"/>
        <v/>
      </c>
      <c r="U76" s="37" t="str">
        <f t="shared" si="27"/>
        <v/>
      </c>
      <c r="V76" s="37" t="str">
        <f t="shared" si="28"/>
        <v/>
      </c>
      <c r="W76" s="37">
        <f t="shared" si="29"/>
        <v>0.11831535846456487</v>
      </c>
      <c r="X76" s="37" t="str">
        <f t="shared" si="30"/>
        <v/>
      </c>
      <c r="Y76" s="1" t="str">
        <f t="shared" si="31"/>
        <v xml:space="preserve"> </v>
      </c>
      <c r="Z76" s="1" t="str">
        <f t="shared" si="32"/>
        <v xml:space="preserve"> </v>
      </c>
      <c r="AA76" s="1">
        <f t="shared" si="33"/>
        <v>8</v>
      </c>
      <c r="AB76" s="1" t="str">
        <f t="shared" si="34"/>
        <v xml:space="preserve"> </v>
      </c>
      <c r="AC76" s="1">
        <f t="shared" si="35"/>
        <v>44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>
        <f t="shared" si="39"/>
        <v>9.4444444452344438</v>
      </c>
      <c r="AH76" s="38" t="str">
        <f t="shared" si="40"/>
        <v xml:space="preserve"> </v>
      </c>
      <c r="AI76" s="1">
        <f t="shared" si="41"/>
        <v>8</v>
      </c>
      <c r="AJ76" s="1" t="str">
        <f t="shared" si="42"/>
        <v xml:space="preserve"> </v>
      </c>
      <c r="AK76" s="25" t="str">
        <f t="shared" si="43"/>
        <v xml:space="preserve"> </v>
      </c>
      <c r="AL76" s="25" t="str">
        <f t="shared" si="44"/>
        <v xml:space="preserve"> </v>
      </c>
      <c r="AM76" s="1" t="str">
        <f t="shared" si="45"/>
        <v xml:space="preserve"> </v>
      </c>
      <c r="AN76" s="1" t="str">
        <f t="shared" si="46"/>
        <v xml:space="preserve"> </v>
      </c>
      <c r="AO76" t="s">
        <v>41</v>
      </c>
      <c r="AP76" t="s">
        <v>1022</v>
      </c>
      <c r="AQ76" s="22">
        <v>-7.9946981919392535</v>
      </c>
      <c r="AR76" s="21">
        <v>-11.831535846456486</v>
      </c>
      <c r="AS76">
        <v>18.01075337180955</v>
      </c>
      <c r="AT76">
        <v>7.9946981919392535</v>
      </c>
      <c r="AU76">
        <v>11.831535846456486</v>
      </c>
      <c r="AV76" t="s">
        <v>1100</v>
      </c>
    </row>
    <row r="77" spans="1:48" x14ac:dyDescent="0.25">
      <c r="A77" s="14">
        <v>7.999999999999991E-10</v>
      </c>
      <c r="B77" t="s">
        <v>64</v>
      </c>
      <c r="C77" s="4">
        <v>14</v>
      </c>
      <c r="D77" s="4">
        <v>2</v>
      </c>
      <c r="E77" s="4">
        <v>3</v>
      </c>
      <c r="F77" s="4">
        <v>19</v>
      </c>
      <c r="G77" s="4">
        <v>37.349998474121094</v>
      </c>
      <c r="H77" s="4">
        <v>24.48</v>
      </c>
      <c r="I77" s="34">
        <v>440.33603365285353</v>
      </c>
      <c r="J77" s="35">
        <v>4.9404641775983853</v>
      </c>
      <c r="K77" s="35">
        <v>5.0030656039239734</v>
      </c>
      <c r="L77" s="35">
        <v>3.9728673913043475</v>
      </c>
      <c r="M77" s="35">
        <v>3.7567842398286935</v>
      </c>
      <c r="N77" s="4">
        <v>4.13</v>
      </c>
      <c r="O77" s="4">
        <v>35.279632527168346</v>
      </c>
      <c r="P77" s="35">
        <v>0</v>
      </c>
      <c r="Q77" s="36">
        <f t="shared" si="24"/>
        <v>73.684210527115795</v>
      </c>
      <c r="R77" s="36" t="str">
        <f t="shared" si="25"/>
        <v xml:space="preserve"> </v>
      </c>
      <c r="S77" s="37">
        <f t="shared" si="26"/>
        <v>0.52573523258599242</v>
      </c>
      <c r="T77" s="37" t="str">
        <f t="shared" si="47"/>
        <v/>
      </c>
      <c r="U77" s="37" t="str">
        <f t="shared" si="27"/>
        <v/>
      </c>
      <c r="V77" s="37" t="str">
        <f t="shared" si="28"/>
        <v/>
      </c>
      <c r="W77" s="37" t="str">
        <f t="shared" si="29"/>
        <v/>
      </c>
      <c r="X77" s="37">
        <f t="shared" si="30"/>
        <v>-0.37785478877262713</v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>
        <f t="shared" si="34"/>
        <v>9</v>
      </c>
      <c r="AC77" s="1">
        <f t="shared" si="35"/>
        <v>7</v>
      </c>
      <c r="AD77" s="1" t="str">
        <f t="shared" si="36"/>
        <v xml:space="preserve"> </v>
      </c>
      <c r="AE77" s="1">
        <f t="shared" si="37"/>
        <v>23</v>
      </c>
      <c r="AF77" s="1" t="str">
        <f t="shared" si="38"/>
        <v xml:space="preserve"> </v>
      </c>
      <c r="AG77" s="38" t="str">
        <f t="shared" si="39"/>
        <v xml:space="preserve"> </v>
      </c>
      <c r="AH77" s="38" t="str">
        <f t="shared" si="40"/>
        <v xml:space="preserve"> </v>
      </c>
      <c r="AI77" s="1" t="str">
        <f t="shared" si="41"/>
        <v xml:space="preserve"> 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64</v>
      </c>
      <c r="AP77" t="s">
        <v>1031</v>
      </c>
      <c r="AQ77" s="22">
        <v>33.450433566249771</v>
      </c>
      <c r="AR77" s="21">
        <v>37.785478877262712</v>
      </c>
      <c r="AS77">
        <v>52.573523178599245</v>
      </c>
      <c r="AT77">
        <v>-33.450433566249771</v>
      </c>
      <c r="AU77">
        <v>-37.785478877262712</v>
      </c>
      <c r="AV77" t="s">
        <v>1101</v>
      </c>
    </row>
    <row r="78" spans="1:48" x14ac:dyDescent="0.25">
      <c r="A78" s="14">
        <v>8.0999999999999906E-10</v>
      </c>
      <c r="B78" t="s">
        <v>106</v>
      </c>
      <c r="C78" s="4">
        <v>0</v>
      </c>
      <c r="D78" s="4">
        <v>0</v>
      </c>
      <c r="E78" s="4">
        <v>0</v>
      </c>
      <c r="F78" s="4">
        <v>0</v>
      </c>
      <c r="G78" s="4" t="s">
        <v>161</v>
      </c>
      <c r="H78" s="4">
        <v>2.73</v>
      </c>
      <c r="I78" s="34">
        <v>71.478899290886204</v>
      </c>
      <c r="J78" s="35" t="s">
        <v>1019</v>
      </c>
      <c r="K78" s="35" t="s">
        <v>1019</v>
      </c>
      <c r="L78" s="35" t="s">
        <v>1019</v>
      </c>
      <c r="M78" s="35" t="s">
        <v>1019</v>
      </c>
      <c r="N78" s="4" t="s">
        <v>161</v>
      </c>
      <c r="O78" s="4" t="s">
        <v>161</v>
      </c>
      <c r="P78" s="35" t="s">
        <v>166</v>
      </c>
      <c r="Q78" s="36" t="str">
        <f t="shared" si="24"/>
        <v xml:space="preserve"> </v>
      </c>
      <c r="R78" s="36" t="str">
        <f t="shared" si="25"/>
        <v xml:space="preserve"> </v>
      </c>
      <c r="S78" s="37" t="str">
        <f t="shared" si="26"/>
        <v xml:space="preserve"> </v>
      </c>
      <c r="T78" s="37" t="str">
        <f t="shared" si="47"/>
        <v xml:space="preserve"> </v>
      </c>
      <c r="U78" s="37" t="str">
        <f t="shared" si="27"/>
        <v xml:space="preserve"> </v>
      </c>
      <c r="V78" s="37" t="str">
        <f t="shared" si="28"/>
        <v xml:space="preserve"> </v>
      </c>
      <c r="W78" s="37" t="str">
        <f t="shared" si="29"/>
        <v xml:space="preserve"> </v>
      </c>
      <c r="X78" s="37" t="str">
        <f t="shared" si="30"/>
        <v xml:space="preserve"> </v>
      </c>
      <c r="Y78" s="1" t="str">
        <f t="shared" si="31"/>
        <v xml:space="preserve"> </v>
      </c>
      <c r="Z78" s="1" t="str">
        <f t="shared" si="32"/>
        <v xml:space="preserve"> </v>
      </c>
      <c r="AA78" s="1" t="str">
        <f t="shared" si="33"/>
        <v xml:space="preserve"> </v>
      </c>
      <c r="AB78" s="1" t="str">
        <f t="shared" si="34"/>
        <v xml:space="preserve"> </v>
      </c>
      <c r="AC78" s="1" t="str">
        <f t="shared" si="35"/>
        <v xml:space="preserve"> 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 t="str">
        <f t="shared" si="39"/>
        <v xml:space="preserve"> </v>
      </c>
      <c r="AH78" s="38" t="str">
        <f t="shared" si="40"/>
        <v xml:space="preserve"> </v>
      </c>
      <c r="AI78" s="1" t="str">
        <f t="shared" si="41"/>
        <v xml:space="preserve"> 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106</v>
      </c>
      <c r="AP78" t="s">
        <v>1022</v>
      </c>
      <c r="AQ78" s="22" t="e">
        <v>#VALUE!</v>
      </c>
      <c r="AR78" s="21" t="e">
        <v>#VALUE!</v>
      </c>
      <c r="AS78" t="s">
        <v>166</v>
      </c>
      <c r="AT78" t="e">
        <v>#VALUE!</v>
      </c>
      <c r="AU78" t="e">
        <v>#VALUE!</v>
      </c>
      <c r="AV78" t="s">
        <v>1102</v>
      </c>
    </row>
    <row r="79" spans="1:48" x14ac:dyDescent="0.25">
      <c r="A79" s="14">
        <v>8.1999999999999903E-10</v>
      </c>
      <c r="B79" t="s">
        <v>36</v>
      </c>
      <c r="C79" s="4">
        <v>17</v>
      </c>
      <c r="D79" s="4">
        <v>0</v>
      </c>
      <c r="E79" s="4">
        <v>2</v>
      </c>
      <c r="F79" s="4">
        <v>19</v>
      </c>
      <c r="G79" s="4">
        <v>10.815000534057617</v>
      </c>
      <c r="H79" s="4">
        <v>7.67</v>
      </c>
      <c r="I79" s="34">
        <v>2752.5015946443491</v>
      </c>
      <c r="J79" s="35">
        <v>3.6299100804543305</v>
      </c>
      <c r="K79" s="35">
        <v>3.2118927973199329</v>
      </c>
      <c r="L79" s="35">
        <v>6.6280752053544267</v>
      </c>
      <c r="M79" s="35">
        <v>5.8869658452226545</v>
      </c>
      <c r="N79" s="4">
        <v>1.903</v>
      </c>
      <c r="O79" s="4">
        <v>44.829136378066607</v>
      </c>
      <c r="P79" s="35">
        <v>4.4980443285528029</v>
      </c>
      <c r="Q79" s="36">
        <f t="shared" si="24"/>
        <v>89.47368421134631</v>
      </c>
      <c r="R79" s="36" t="str">
        <f t="shared" si="25"/>
        <v xml:space="preserve"> </v>
      </c>
      <c r="S79" s="37">
        <f t="shared" si="26"/>
        <v>0.41003918387835941</v>
      </c>
      <c r="T79" s="37" t="str">
        <f t="shared" si="47"/>
        <v/>
      </c>
      <c r="U79" s="37" t="str">
        <f t="shared" si="27"/>
        <v/>
      </c>
      <c r="V79" s="37" t="str">
        <f t="shared" si="28"/>
        <v/>
      </c>
      <c r="W79" s="37" t="str">
        <f t="shared" si="29"/>
        <v/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 t="str">
        <f t="shared" si="33"/>
        <v xml:space="preserve"> </v>
      </c>
      <c r="AB79" s="1" t="str">
        <f t="shared" si="34"/>
        <v xml:space="preserve"> </v>
      </c>
      <c r="AC79" s="1">
        <f t="shared" si="35"/>
        <v>14</v>
      </c>
      <c r="AD79" s="1" t="str">
        <f t="shared" si="36"/>
        <v xml:space="preserve"> </v>
      </c>
      <c r="AE79" s="1">
        <f t="shared" si="37"/>
        <v>9</v>
      </c>
      <c r="AF79" s="1" t="str">
        <f t="shared" si="38"/>
        <v xml:space="preserve"> </v>
      </c>
      <c r="AG79" s="38">
        <f t="shared" si="39"/>
        <v>4.498044329372803</v>
      </c>
      <c r="AH79" s="38" t="str">
        <f t="shared" si="40"/>
        <v xml:space="preserve"> </v>
      </c>
      <c r="AI79" s="1">
        <f t="shared" si="41"/>
        <v>22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36</v>
      </c>
      <c r="AP79" t="s">
        <v>1024</v>
      </c>
      <c r="AQ79" s="22">
        <v>51.103998862478448</v>
      </c>
      <c r="AR79" s="21">
        <v>-3.794686369139022</v>
      </c>
      <c r="AS79">
        <v>41.003918305835938</v>
      </c>
      <c r="AT79">
        <v>-51.103998862478448</v>
      </c>
      <c r="AU79">
        <v>3.794686369139022</v>
      </c>
      <c r="AV79" t="s">
        <v>1103</v>
      </c>
    </row>
    <row r="80" spans="1:48" x14ac:dyDescent="0.25">
      <c r="A80" s="14">
        <v>8.2999999999999899E-10</v>
      </c>
      <c r="B80" t="s">
        <v>75</v>
      </c>
      <c r="C80" s="4">
        <v>0</v>
      </c>
      <c r="D80" s="4">
        <v>0</v>
      </c>
      <c r="E80" s="4">
        <v>0</v>
      </c>
      <c r="F80" s="4">
        <v>0</v>
      </c>
      <c r="G80" s="4" t="s">
        <v>161</v>
      </c>
      <c r="H80" s="4">
        <v>10.11</v>
      </c>
      <c r="I80" s="34">
        <v>1075.7777919815524</v>
      </c>
      <c r="J80" s="35" t="s">
        <v>1019</v>
      </c>
      <c r="K80" s="35" t="s">
        <v>1019</v>
      </c>
      <c r="L80" s="35" t="s">
        <v>1019</v>
      </c>
      <c r="M80" s="35" t="s">
        <v>1019</v>
      </c>
      <c r="N80" s="4" t="s">
        <v>161</v>
      </c>
      <c r="O80" s="4" t="s">
        <v>161</v>
      </c>
      <c r="P80" s="35" t="s">
        <v>166</v>
      </c>
      <c r="Q80" s="36" t="str">
        <f t="shared" si="24"/>
        <v xml:space="preserve"> </v>
      </c>
      <c r="R80" s="36" t="str">
        <f t="shared" si="25"/>
        <v xml:space="preserve"> </v>
      </c>
      <c r="S80" s="37" t="str">
        <f t="shared" si="26"/>
        <v xml:space="preserve"> </v>
      </c>
      <c r="T80" s="37" t="str">
        <f t="shared" si="47"/>
        <v xml:space="preserve"> </v>
      </c>
      <c r="U80" s="37" t="str">
        <f t="shared" si="27"/>
        <v xml:space="preserve"> </v>
      </c>
      <c r="V80" s="37" t="str">
        <f t="shared" si="28"/>
        <v xml:space="preserve"> </v>
      </c>
      <c r="W80" s="37" t="str">
        <f t="shared" si="29"/>
        <v xml:space="preserve"> </v>
      </c>
      <c r="X80" s="37" t="str">
        <f t="shared" si="30"/>
        <v xml:space="preserve"> </v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 t="str">
        <f t="shared" si="35"/>
        <v xml:space="preserve"> </v>
      </c>
      <c r="AD80" s="1" t="str">
        <f t="shared" si="36"/>
        <v xml:space="preserve"> </v>
      </c>
      <c r="AE80" s="1" t="str">
        <f t="shared" si="37"/>
        <v xml:space="preserve"> 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75</v>
      </c>
      <c r="AP80" t="s">
        <v>1022</v>
      </c>
      <c r="AQ80" s="22" t="e">
        <v>#VALUE!</v>
      </c>
      <c r="AR80" s="21" t="e">
        <v>#VALUE!</v>
      </c>
      <c r="AS80" t="s">
        <v>166</v>
      </c>
      <c r="AT80" t="e">
        <v>#VALUE!</v>
      </c>
      <c r="AU80" t="e">
        <v>#VALUE!</v>
      </c>
      <c r="AV80" t="s">
        <v>1104</v>
      </c>
    </row>
    <row r="81" spans="1:48" x14ac:dyDescent="0.25">
      <c r="A81" s="14">
        <v>8.3999999999999896E-10</v>
      </c>
      <c r="B81" t="s">
        <v>47</v>
      </c>
      <c r="C81" s="4">
        <v>7</v>
      </c>
      <c r="D81" s="4">
        <v>0</v>
      </c>
      <c r="E81" s="4">
        <v>7</v>
      </c>
      <c r="F81" s="4">
        <v>14</v>
      </c>
      <c r="G81" s="4">
        <v>6.1999998092651367</v>
      </c>
      <c r="H81" s="4">
        <v>5.58</v>
      </c>
      <c r="I81" s="34">
        <v>2208.1710474156857</v>
      </c>
      <c r="J81" s="35">
        <v>7.0902160101651841</v>
      </c>
      <c r="K81" s="35">
        <v>6.6270783847981001</v>
      </c>
      <c r="L81" s="35">
        <v>4.7070901746155851</v>
      </c>
      <c r="M81" s="35">
        <v>4.343700096200096</v>
      </c>
      <c r="N81" s="4">
        <v>0.72799999999999998</v>
      </c>
      <c r="O81" s="4">
        <v>139.67551622418881</v>
      </c>
      <c r="P81" s="35">
        <v>3.9964157706093189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/>
      </c>
      <c r="T81" s="37" t="str">
        <f t="shared" si="47"/>
        <v/>
      </c>
      <c r="U81" s="37" t="str">
        <f t="shared" si="27"/>
        <v/>
      </c>
      <c r="V81" s="37" t="str">
        <f t="shared" si="28"/>
        <v/>
      </c>
      <c r="W81" s="37" t="str">
        <f t="shared" si="29"/>
        <v/>
      </c>
      <c r="X81" s="37">
        <f t="shared" si="30"/>
        <v>-0.26287657691211286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>
        <f t="shared" si="34"/>
        <v>25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>
        <f t="shared" si="39"/>
        <v>3.9964157714493189</v>
      </c>
      <c r="AH81" s="38" t="str">
        <f t="shared" si="40"/>
        <v xml:space="preserve"> </v>
      </c>
      <c r="AI81" s="1">
        <f t="shared" si="41"/>
        <v>26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47</v>
      </c>
      <c r="AP81" t="s">
        <v>1031</v>
      </c>
      <c r="AQ81" s="22">
        <v>4.4926176091617087</v>
      </c>
      <c r="AR81" s="21">
        <v>26.287657691211287</v>
      </c>
      <c r="AS81">
        <v>11.111107692923605</v>
      </c>
      <c r="AT81">
        <v>-4.4926176091617087</v>
      </c>
      <c r="AU81">
        <v>-26.287657691211287</v>
      </c>
      <c r="AV81" t="s">
        <v>1105</v>
      </c>
    </row>
    <row r="82" spans="1:48" x14ac:dyDescent="0.25">
      <c r="A82" s="14">
        <v>8.4999999999999893E-10</v>
      </c>
      <c r="B82" t="s">
        <v>70</v>
      </c>
      <c r="C82" s="4">
        <v>0</v>
      </c>
      <c r="D82" s="4">
        <v>1</v>
      </c>
      <c r="E82" s="4">
        <v>0</v>
      </c>
      <c r="F82" s="4">
        <v>1</v>
      </c>
      <c r="G82" s="4" t="s">
        <v>161</v>
      </c>
      <c r="H82" s="4">
        <v>1.03</v>
      </c>
      <c r="I82" s="34">
        <v>209.77892126630684</v>
      </c>
      <c r="J82" s="35" t="s">
        <v>1019</v>
      </c>
      <c r="K82" s="35" t="s">
        <v>1019</v>
      </c>
      <c r="L82" s="35" t="s">
        <v>1019</v>
      </c>
      <c r="M82" s="35" t="s">
        <v>1019</v>
      </c>
      <c r="N82" s="4" t="s">
        <v>161</v>
      </c>
      <c r="O82" s="4" t="s">
        <v>161</v>
      </c>
      <c r="P82" s="35" t="s">
        <v>166</v>
      </c>
      <c r="Q82" s="36" t="str">
        <f t="shared" si="24"/>
        <v/>
      </c>
      <c r="R82" s="36">
        <f t="shared" si="25"/>
        <v>100.00000000084999</v>
      </c>
      <c r="S82" s="37" t="str">
        <f t="shared" si="26"/>
        <v xml:space="preserve"> </v>
      </c>
      <c r="T82" s="37" t="str">
        <f t="shared" si="47"/>
        <v xml:space="preserve"> </v>
      </c>
      <c r="U82" s="37" t="str">
        <f t="shared" si="27"/>
        <v xml:space="preserve"> </v>
      </c>
      <c r="V82" s="37" t="str">
        <f t="shared" si="28"/>
        <v xml:space="preserve"> </v>
      </c>
      <c r="W82" s="37" t="str">
        <f t="shared" si="29"/>
        <v xml:space="preserve"> </v>
      </c>
      <c r="X82" s="37" t="str">
        <f t="shared" si="30"/>
        <v xml:space="preserve"> </v>
      </c>
      <c r="Y82" s="1" t="str">
        <f t="shared" si="31"/>
        <v xml:space="preserve"> </v>
      </c>
      <c r="Z82" s="1" t="str">
        <f t="shared" si="32"/>
        <v xml:space="preserve"> </v>
      </c>
      <c r="AA82" s="1" t="str">
        <f t="shared" si="33"/>
        <v xml:space="preserve"> </v>
      </c>
      <c r="AB82" s="1" t="str">
        <f t="shared" si="34"/>
        <v xml:space="preserve"> </v>
      </c>
      <c r="AC82" s="1" t="str">
        <f t="shared" si="35"/>
        <v xml:space="preserve"> </v>
      </c>
      <c r="AD82" s="1" t="str">
        <f t="shared" si="36"/>
        <v xml:space="preserve"> </v>
      </c>
      <c r="AE82" s="1" t="str">
        <f t="shared" si="37"/>
        <v xml:space="preserve"> </v>
      </c>
      <c r="AF82" s="1">
        <f t="shared" si="38"/>
        <v>2</v>
      </c>
      <c r="AG82" s="38" t="str">
        <f t="shared" si="39"/>
        <v xml:space="preserve"> </v>
      </c>
      <c r="AH82" s="38" t="str">
        <f t="shared" si="40"/>
        <v xml:space="preserve"> </v>
      </c>
      <c r="AI82" s="1" t="str">
        <f t="shared" si="41"/>
        <v xml:space="preserve"> 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70</v>
      </c>
      <c r="AP82" t="s">
        <v>1024</v>
      </c>
      <c r="AQ82" s="22" t="e">
        <v>#VALUE!</v>
      </c>
      <c r="AR82" s="21" t="e">
        <v>#VALUE!</v>
      </c>
      <c r="AS82" t="s">
        <v>166</v>
      </c>
      <c r="AT82" t="e">
        <v>#VALUE!</v>
      </c>
      <c r="AU82" t="e">
        <v>#VALUE!</v>
      </c>
      <c r="AV82" t="s">
        <v>1106</v>
      </c>
    </row>
    <row r="83" spans="1:48" x14ac:dyDescent="0.25">
      <c r="A83" s="14">
        <v>8.5999999999999889E-10</v>
      </c>
      <c r="B83" t="s">
        <v>55</v>
      </c>
      <c r="C83" s="4">
        <v>9</v>
      </c>
      <c r="D83" s="4">
        <v>0</v>
      </c>
      <c r="E83" s="4">
        <v>3</v>
      </c>
      <c r="F83" s="4">
        <v>12</v>
      </c>
      <c r="G83" s="4">
        <v>7.4250001907348633</v>
      </c>
      <c r="H83" s="4">
        <v>6.8</v>
      </c>
      <c r="I83" s="34">
        <v>1195.9829171578772</v>
      </c>
      <c r="J83" s="35">
        <v>6.5196548418024927</v>
      </c>
      <c r="K83" s="35">
        <v>6.415094339622641</v>
      </c>
      <c r="L83" s="35">
        <v>5.3707669053421556</v>
      </c>
      <c r="M83" s="35">
        <v>5.3632716617831724</v>
      </c>
      <c r="N83" s="4">
        <v>0.88700000000000001</v>
      </c>
      <c r="O83" s="4">
        <v>73.160155844155824</v>
      </c>
      <c r="P83" s="35">
        <v>6.0735294117647065</v>
      </c>
      <c r="Q83" s="36">
        <f t="shared" si="24"/>
        <v>75.000000000859998</v>
      </c>
      <c r="R83" s="36" t="str">
        <f t="shared" si="25"/>
        <v xml:space="preserve"> </v>
      </c>
      <c r="S83" s="37" t="str">
        <f t="shared" si="26"/>
        <v/>
      </c>
      <c r="T83" s="37" t="str">
        <f t="shared" si="47"/>
        <v/>
      </c>
      <c r="U83" s="37" t="str">
        <f t="shared" si="27"/>
        <v/>
      </c>
      <c r="V83" s="37" t="str">
        <f t="shared" si="28"/>
        <v/>
      </c>
      <c r="W83" s="37" t="str">
        <f t="shared" si="29"/>
        <v/>
      </c>
      <c r="X83" s="37">
        <f t="shared" si="30"/>
        <v>-0.1589457735008738</v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>
        <f t="shared" si="34"/>
        <v>33</v>
      </c>
      <c r="AC83" s="1" t="str">
        <f t="shared" si="35"/>
        <v xml:space="preserve"> </v>
      </c>
      <c r="AD83" s="1" t="str">
        <f t="shared" si="36"/>
        <v xml:space="preserve"> </v>
      </c>
      <c r="AE83" s="1">
        <f t="shared" si="37"/>
        <v>20</v>
      </c>
      <c r="AF83" s="1" t="str">
        <f t="shared" si="38"/>
        <v xml:space="preserve"> </v>
      </c>
      <c r="AG83" s="38">
        <f t="shared" si="39"/>
        <v>6.0735294126247066</v>
      </c>
      <c r="AH83" s="38" t="str">
        <f t="shared" si="40"/>
        <v xml:space="preserve"> </v>
      </c>
      <c r="AI83" s="1">
        <f t="shared" si="41"/>
        <v>14</v>
      </c>
      <c r="AJ83" s="1" t="str">
        <f t="shared" si="42"/>
        <v xml:space="preserve"> </v>
      </c>
      <c r="AK83" s="25">
        <f t="shared" si="43"/>
        <v>73.160155845015822</v>
      </c>
      <c r="AL83" s="25" t="str">
        <f t="shared" si="44"/>
        <v xml:space="preserve"> </v>
      </c>
      <c r="AM83" s="1">
        <f t="shared" si="45"/>
        <v>3</v>
      </c>
      <c r="AN83" s="1" t="str">
        <f t="shared" si="46"/>
        <v xml:space="preserve"> </v>
      </c>
      <c r="AO83" t="s">
        <v>55</v>
      </c>
      <c r="AP83" t="s">
        <v>1022</v>
      </c>
      <c r="AQ83" s="22">
        <v>12.178251390424954</v>
      </c>
      <c r="AR83" s="21">
        <v>15.894577350087379</v>
      </c>
      <c r="AS83">
        <v>9.1911792755126953</v>
      </c>
      <c r="AT83">
        <v>-12.178251390424954</v>
      </c>
      <c r="AU83">
        <v>-15.894577350087379</v>
      </c>
      <c r="AV83" t="s">
        <v>1107</v>
      </c>
    </row>
    <row r="84" spans="1:48" x14ac:dyDescent="0.25">
      <c r="A84" s="14">
        <v>8.6999999999999886E-10</v>
      </c>
      <c r="B84" t="s">
        <v>91</v>
      </c>
      <c r="C84" s="4">
        <v>1</v>
      </c>
      <c r="D84" s="4">
        <v>0</v>
      </c>
      <c r="E84" s="4">
        <v>7</v>
      </c>
      <c r="F84" s="4">
        <v>8</v>
      </c>
      <c r="G84" s="4">
        <v>4.6999998092651367</v>
      </c>
      <c r="H84" s="4">
        <v>4.25</v>
      </c>
      <c r="I84" s="34">
        <v>101.65854795841956</v>
      </c>
      <c r="J84" s="35">
        <v>7.6576576576576567</v>
      </c>
      <c r="K84" s="35">
        <v>7.4561403508771917</v>
      </c>
      <c r="L84" s="35">
        <v>6.6049560975609758</v>
      </c>
      <c r="M84" s="35">
        <v>6.0991711711711716</v>
      </c>
      <c r="N84" s="4">
        <v>0.48</v>
      </c>
      <c r="O84" s="4">
        <v>6.684210292359186</v>
      </c>
      <c r="P84" s="35">
        <v>5.4117647058823533</v>
      </c>
      <c r="Q84" s="36" t="str">
        <f t="shared" si="24"/>
        <v xml:space="preserve"> </v>
      </c>
      <c r="R84" s="36" t="str">
        <f t="shared" si="25"/>
        <v xml:space="preserve"> </v>
      </c>
      <c r="S84" s="37" t="str">
        <f t="shared" si="26"/>
        <v/>
      </c>
      <c r="T84" s="37" t="str">
        <f t="shared" si="47"/>
        <v/>
      </c>
      <c r="U84" s="37" t="str">
        <f t="shared" si="27"/>
        <v/>
      </c>
      <c r="V84" s="37" t="str">
        <f t="shared" si="28"/>
        <v/>
      </c>
      <c r="W84" s="37" t="str">
        <f t="shared" si="29"/>
        <v/>
      </c>
      <c r="X84" s="37" t="str">
        <f t="shared" si="30"/>
        <v/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 t="str">
        <f t="shared" si="35"/>
        <v xml:space="preserve"> 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>
        <f t="shared" si="39"/>
        <v>5.4117647067523533</v>
      </c>
      <c r="AH84" s="38" t="str">
        <f t="shared" si="40"/>
        <v xml:space="preserve"> </v>
      </c>
      <c r="AI84" s="1">
        <f t="shared" si="41"/>
        <v>17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91</v>
      </c>
      <c r="AP84" t="s">
        <v>1020</v>
      </c>
      <c r="AQ84" s="22">
        <v>-3.1509952700301325</v>
      </c>
      <c r="AR84" s="21">
        <v>-3.4326445292068186</v>
      </c>
      <c r="AS84">
        <v>10.588230806238519</v>
      </c>
      <c r="AT84">
        <v>3.1509952700301325</v>
      </c>
      <c r="AU84">
        <v>3.4326445292068186</v>
      </c>
      <c r="AV84" t="s">
        <v>1108</v>
      </c>
    </row>
    <row r="85" spans="1:48" x14ac:dyDescent="0.25">
      <c r="A85" s="14">
        <v>8.7999999999999882E-10</v>
      </c>
      <c r="B85" t="s">
        <v>52</v>
      </c>
      <c r="C85" s="4">
        <v>10</v>
      </c>
      <c r="D85" s="4">
        <v>1</v>
      </c>
      <c r="E85" s="4">
        <v>9</v>
      </c>
      <c r="F85" s="4">
        <v>20</v>
      </c>
      <c r="G85" s="4">
        <v>33.849998474121094</v>
      </c>
      <c r="H85" s="4">
        <v>28.76</v>
      </c>
      <c r="I85" s="34">
        <v>1837.5870799999029</v>
      </c>
      <c r="J85" s="35">
        <v>8.4513664413752583</v>
      </c>
      <c r="K85" s="35">
        <v>8.5265342425140815</v>
      </c>
      <c r="L85" s="35">
        <v>4.1783706335185613</v>
      </c>
      <c r="M85" s="35">
        <v>4.9075083360974547</v>
      </c>
      <c r="N85" s="4">
        <v>4.04</v>
      </c>
      <c r="O85" s="4">
        <v>108.16621244624915</v>
      </c>
      <c r="P85" s="35">
        <v>7.597357440890125</v>
      </c>
      <c r="Q85" s="36" t="str">
        <f t="shared" si="24"/>
        <v xml:space="preserve"> </v>
      </c>
      <c r="R85" s="36" t="str">
        <f t="shared" si="25"/>
        <v xml:space="preserve"> </v>
      </c>
      <c r="S85" s="37">
        <f t="shared" si="26"/>
        <v>0.17698186715681122</v>
      </c>
      <c r="T85" s="37" t="str">
        <f t="shared" si="47"/>
        <v/>
      </c>
      <c r="U85" s="37" t="str">
        <f t="shared" si="27"/>
        <v/>
      </c>
      <c r="V85" s="37" t="str">
        <f t="shared" si="28"/>
        <v/>
      </c>
      <c r="W85" s="37" t="str">
        <f t="shared" si="29"/>
        <v/>
      </c>
      <c r="X85" s="37">
        <f t="shared" si="30"/>
        <v>-0.34567328220759264</v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>
        <f t="shared" si="34"/>
        <v>14</v>
      </c>
      <c r="AC85" s="1">
        <f t="shared" si="35"/>
        <v>45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>
        <f t="shared" si="39"/>
        <v>7.5973574417701251</v>
      </c>
      <c r="AH85" s="38" t="str">
        <f t="shared" si="40"/>
        <v xml:space="preserve"> </v>
      </c>
      <c r="AI85" s="1">
        <f t="shared" si="41"/>
        <v>10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52</v>
      </c>
      <c r="AP85" t="s">
        <v>1031</v>
      </c>
      <c r="AQ85" s="22">
        <v>-13.8424958117348</v>
      </c>
      <c r="AR85" s="21">
        <v>34.567328220759265</v>
      </c>
      <c r="AS85">
        <v>17.698186627681125</v>
      </c>
      <c r="AT85">
        <v>13.8424958117348</v>
      </c>
      <c r="AU85">
        <v>-34.567328220759265</v>
      </c>
      <c r="AV85" t="s">
        <v>1109</v>
      </c>
    </row>
    <row r="86" spans="1:48" x14ac:dyDescent="0.25">
      <c r="A86" s="14">
        <v>8.8999999999999879E-10</v>
      </c>
      <c r="B86" t="s">
        <v>32</v>
      </c>
      <c r="C86" s="4">
        <v>20</v>
      </c>
      <c r="D86" s="4">
        <v>0</v>
      </c>
      <c r="E86" s="4">
        <v>6</v>
      </c>
      <c r="F86" s="4">
        <v>26</v>
      </c>
      <c r="G86" s="4">
        <v>15.345000267028809</v>
      </c>
      <c r="H86" s="4">
        <v>10.96</v>
      </c>
      <c r="I86" s="34">
        <v>4240.8147203692261</v>
      </c>
      <c r="J86" s="35">
        <v>7.3115410273515673</v>
      </c>
      <c r="K86" s="35">
        <v>5.7989417989417991</v>
      </c>
      <c r="L86" s="35">
        <v>3.713302943903281</v>
      </c>
      <c r="M86" s="35">
        <v>3.4316274122482593</v>
      </c>
      <c r="N86" s="4">
        <v>0.82000000000000006</v>
      </c>
      <c r="O86" s="4">
        <v>-220.87867810008021</v>
      </c>
      <c r="P86" s="35">
        <v>7.5912408759124084</v>
      </c>
      <c r="Q86" s="36">
        <f t="shared" si="24"/>
        <v>76.923076923966917</v>
      </c>
      <c r="R86" s="36" t="str">
        <f t="shared" si="25"/>
        <v xml:space="preserve"> </v>
      </c>
      <c r="S86" s="37">
        <f t="shared" si="26"/>
        <v>0.40009126612985474</v>
      </c>
      <c r="T86" s="37" t="str">
        <f t="shared" si="47"/>
        <v/>
      </c>
      <c r="U86" s="37" t="str">
        <f t="shared" si="27"/>
        <v/>
      </c>
      <c r="V86" s="37" t="str">
        <f t="shared" si="28"/>
        <v/>
      </c>
      <c r="W86" s="37" t="str">
        <f t="shared" si="29"/>
        <v/>
      </c>
      <c r="X86" s="37">
        <f t="shared" si="30"/>
        <v>-0.41850220084303968</v>
      </c>
      <c r="Y86" s="1" t="str">
        <f t="shared" si="31"/>
        <v xml:space="preserve"> </v>
      </c>
      <c r="Z86" s="1" t="str">
        <f t="shared" si="32"/>
        <v xml:space="preserve"> </v>
      </c>
      <c r="AA86" s="1" t="str">
        <f t="shared" si="33"/>
        <v xml:space="preserve"> </v>
      </c>
      <c r="AB86" s="1">
        <f t="shared" si="34"/>
        <v>5</v>
      </c>
      <c r="AC86" s="1">
        <f t="shared" si="35"/>
        <v>16</v>
      </c>
      <c r="AD86" s="1" t="str">
        <f t="shared" si="36"/>
        <v xml:space="preserve"> </v>
      </c>
      <c r="AE86" s="1">
        <f t="shared" si="37"/>
        <v>18</v>
      </c>
      <c r="AF86" s="1" t="str">
        <f t="shared" si="38"/>
        <v xml:space="preserve"> </v>
      </c>
      <c r="AG86" s="38">
        <f t="shared" si="39"/>
        <v>7.5912408768024084</v>
      </c>
      <c r="AH86" s="38" t="str">
        <f t="shared" si="40"/>
        <v xml:space="preserve"> </v>
      </c>
      <c r="AI86" s="1">
        <f t="shared" si="41"/>
        <v>11</v>
      </c>
      <c r="AJ86" s="1" t="str">
        <f t="shared" si="42"/>
        <v xml:space="preserve"> </v>
      </c>
      <c r="AK86" s="25" t="str">
        <f t="shared" si="43"/>
        <v xml:space="preserve"> </v>
      </c>
      <c r="AL86" s="25">
        <f t="shared" si="44"/>
        <v>-220.87867809919021</v>
      </c>
      <c r="AM86" s="1" t="str">
        <f t="shared" si="45"/>
        <v xml:space="preserve"> </v>
      </c>
      <c r="AN86" s="1">
        <f t="shared" si="46"/>
        <v>6</v>
      </c>
      <c r="AO86" t="s">
        <v>32</v>
      </c>
      <c r="AP86" t="s">
        <v>1047</v>
      </c>
      <c r="AQ86" s="22">
        <v>1.5113018045694204</v>
      </c>
      <c r="AR86" s="21">
        <v>41.85022008430397</v>
      </c>
      <c r="AS86">
        <v>40.009126523985472</v>
      </c>
      <c r="AT86">
        <v>-1.5113018045694204</v>
      </c>
      <c r="AU86">
        <v>-41.85022008430397</v>
      </c>
      <c r="AV86" t="s">
        <v>1110</v>
      </c>
    </row>
    <row r="87" spans="1:48" x14ac:dyDescent="0.25">
      <c r="A87" s="14">
        <v>8.9999999999999875E-10</v>
      </c>
      <c r="B87" t="s">
        <v>39</v>
      </c>
      <c r="C87" s="4">
        <v>21</v>
      </c>
      <c r="D87" s="4">
        <v>1</v>
      </c>
      <c r="E87" s="4">
        <v>4</v>
      </c>
      <c r="F87" s="4">
        <v>26</v>
      </c>
      <c r="G87" s="4">
        <v>21.299999237060547</v>
      </c>
      <c r="H87" s="4">
        <v>17.43</v>
      </c>
      <c r="I87" s="34">
        <v>4230.5081617007763</v>
      </c>
      <c r="J87" s="35">
        <v>5.9979353062629039</v>
      </c>
      <c r="K87" s="35">
        <v>5.3286456741057782</v>
      </c>
      <c r="L87" s="35">
        <v>4.6442464560393502</v>
      </c>
      <c r="M87" s="35">
        <v>4.1299740031341097</v>
      </c>
      <c r="N87" s="4">
        <v>2.7120000000000002</v>
      </c>
      <c r="O87" s="4">
        <v>126.98108924885108</v>
      </c>
      <c r="P87" s="35">
        <v>0</v>
      </c>
      <c r="Q87" s="36">
        <f t="shared" si="24"/>
        <v>80.769230770130775</v>
      </c>
      <c r="R87" s="36" t="str">
        <f t="shared" si="25"/>
        <v xml:space="preserve"> </v>
      </c>
      <c r="S87" s="37">
        <f t="shared" si="26"/>
        <v>0.22203093819549893</v>
      </c>
      <c r="T87" s="37" t="str">
        <f t="shared" si="47"/>
        <v/>
      </c>
      <c r="U87" s="37" t="str">
        <f t="shared" si="27"/>
        <v/>
      </c>
      <c r="V87" s="37" t="str">
        <f t="shared" si="28"/>
        <v/>
      </c>
      <c r="W87" s="37" t="str">
        <f t="shared" si="29"/>
        <v/>
      </c>
      <c r="X87" s="37">
        <f t="shared" si="30"/>
        <v>-0.27271781114346461</v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>
        <f t="shared" si="34"/>
        <v>24</v>
      </c>
      <c r="AC87" s="1">
        <f t="shared" si="35"/>
        <v>41</v>
      </c>
      <c r="AD87" s="1" t="str">
        <f t="shared" si="36"/>
        <v xml:space="preserve"> </v>
      </c>
      <c r="AE87" s="1">
        <f t="shared" si="37"/>
        <v>15</v>
      </c>
      <c r="AF87" s="1" t="str">
        <f t="shared" si="38"/>
        <v xml:space="preserve"> </v>
      </c>
      <c r="AG87" s="38" t="str">
        <f t="shared" si="39"/>
        <v xml:space="preserve"> </v>
      </c>
      <c r="AH87" s="38" t="str">
        <f t="shared" si="40"/>
        <v xml:space="preserve"> </v>
      </c>
      <c r="AI87" s="1" t="str">
        <f t="shared" si="41"/>
        <v xml:space="preserve"> 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39</v>
      </c>
      <c r="AP87" t="s">
        <v>1031</v>
      </c>
      <c r="AQ87" s="22">
        <v>19.205973410475107</v>
      </c>
      <c r="AR87" s="21">
        <v>27.27178111434646</v>
      </c>
      <c r="AS87">
        <v>22.203093729549895</v>
      </c>
      <c r="AT87">
        <v>-19.205973410475107</v>
      </c>
      <c r="AU87">
        <v>-27.27178111434646</v>
      </c>
      <c r="AV87" t="s">
        <v>1111</v>
      </c>
    </row>
    <row r="88" spans="1:48" x14ac:dyDescent="0.25">
      <c r="A88" s="14">
        <v>9.0999999999999872E-10</v>
      </c>
      <c r="B88" t="s">
        <v>54</v>
      </c>
      <c r="C88" s="4">
        <v>10</v>
      </c>
      <c r="D88" s="4">
        <v>1</v>
      </c>
      <c r="E88" s="4">
        <v>4</v>
      </c>
      <c r="F88" s="4">
        <v>15</v>
      </c>
      <c r="G88" s="4">
        <v>23</v>
      </c>
      <c r="H88" s="4">
        <v>22.34</v>
      </c>
      <c r="I88" s="34">
        <v>1453.787587741703</v>
      </c>
      <c r="J88" s="35">
        <v>7.8606615059817031</v>
      </c>
      <c r="K88" s="35">
        <v>7.6638078902229845</v>
      </c>
      <c r="L88" s="35">
        <v>4.1444159746935547</v>
      </c>
      <c r="M88" s="35">
        <v>3.7594074605451939</v>
      </c>
      <c r="N88" s="4">
        <v>2.6680000000000001</v>
      </c>
      <c r="O88" s="4">
        <v>581.82321906092648</v>
      </c>
      <c r="P88" s="35">
        <v>3.6034019695613249</v>
      </c>
      <c r="Q88" s="36" t="str">
        <f t="shared" si="24"/>
        <v xml:space="preserve"> </v>
      </c>
      <c r="R88" s="36" t="str">
        <f t="shared" si="25"/>
        <v xml:space="preserve"> </v>
      </c>
      <c r="S88" s="37" t="str">
        <f t="shared" si="26"/>
        <v/>
      </c>
      <c r="T88" s="37" t="str">
        <f t="shared" si="47"/>
        <v/>
      </c>
      <c r="U88" s="37" t="str">
        <f t="shared" si="27"/>
        <v/>
      </c>
      <c r="V88" s="37" t="str">
        <f t="shared" si="28"/>
        <v/>
      </c>
      <c r="W88" s="37" t="str">
        <f t="shared" si="29"/>
        <v/>
      </c>
      <c r="X88" s="37">
        <f t="shared" si="30"/>
        <v>-0.35099053201891883</v>
      </c>
      <c r="Y88" s="1" t="str">
        <f t="shared" si="31"/>
        <v xml:space="preserve"> </v>
      </c>
      <c r="Z88" s="1" t="str">
        <f t="shared" si="32"/>
        <v xml:space="preserve"> </v>
      </c>
      <c r="AA88" s="1" t="str">
        <f t="shared" si="33"/>
        <v xml:space="preserve"> </v>
      </c>
      <c r="AB88" s="1">
        <f t="shared" si="34"/>
        <v>12</v>
      </c>
      <c r="AC88" s="1" t="str">
        <f t="shared" si="35"/>
        <v xml:space="preserve"> </v>
      </c>
      <c r="AD88" s="1" t="str">
        <f t="shared" si="36"/>
        <v xml:space="preserve"> </v>
      </c>
      <c r="AE88" s="1" t="str">
        <f t="shared" si="37"/>
        <v xml:space="preserve"> </v>
      </c>
      <c r="AF88" s="1" t="str">
        <f t="shared" si="38"/>
        <v xml:space="preserve"> </v>
      </c>
      <c r="AG88" s="38">
        <f t="shared" si="39"/>
        <v>3.6034019704713249</v>
      </c>
      <c r="AH88" s="38" t="str">
        <f t="shared" si="40"/>
        <v xml:space="preserve"> </v>
      </c>
      <c r="AI88" s="1">
        <f t="shared" si="41"/>
        <v>27</v>
      </c>
      <c r="AJ88" s="1" t="str">
        <f t="shared" si="42"/>
        <v xml:space="preserve"> </v>
      </c>
      <c r="AK88" s="25" t="str">
        <f t="shared" si="43"/>
        <v xml:space="preserve"> </v>
      </c>
      <c r="AL88" s="25" t="str">
        <f t="shared" si="44"/>
        <v xml:space="preserve"> </v>
      </c>
      <c r="AM88" s="1" t="str">
        <f t="shared" si="45"/>
        <v xml:space="preserve"> </v>
      </c>
      <c r="AN88" s="1" t="str">
        <f t="shared" si="46"/>
        <v xml:space="preserve"> </v>
      </c>
      <c r="AO88" t="s">
        <v>54</v>
      </c>
      <c r="AP88" t="s">
        <v>1031</v>
      </c>
      <c r="AQ88" s="22">
        <v>-5.8855193156867935</v>
      </c>
      <c r="AR88" s="21">
        <v>35.099053201891884</v>
      </c>
      <c r="AS88">
        <v>2.9543419874664245</v>
      </c>
      <c r="AT88">
        <v>5.8855193156867935</v>
      </c>
      <c r="AU88">
        <v>-35.099053201891884</v>
      </c>
      <c r="AV88" t="s">
        <v>1112</v>
      </c>
    </row>
    <row r="89" spans="1:48" x14ac:dyDescent="0.25">
      <c r="A89" s="14">
        <v>9.1999999999999868E-10</v>
      </c>
      <c r="B89" t="s">
        <v>123</v>
      </c>
      <c r="C89" s="4">
        <v>0</v>
      </c>
      <c r="D89" s="4">
        <v>0</v>
      </c>
      <c r="E89" s="4">
        <v>6</v>
      </c>
      <c r="F89" s="4">
        <v>6</v>
      </c>
      <c r="G89" s="4">
        <v>4.7150001525878906</v>
      </c>
      <c r="H89" s="4">
        <v>4.49</v>
      </c>
      <c r="I89" s="34">
        <v>86.867053350628765</v>
      </c>
      <c r="J89" s="35" t="s">
        <v>1019</v>
      </c>
      <c r="K89" s="35" t="s">
        <v>1019</v>
      </c>
      <c r="L89" s="35">
        <v>6.2570892857142857</v>
      </c>
      <c r="M89" s="35">
        <v>5.2691278195488724</v>
      </c>
      <c r="N89" s="4">
        <v>6.8000000000000005E-2</v>
      </c>
      <c r="O89" s="4">
        <v>-61.774344964051018</v>
      </c>
      <c r="P89" s="35">
        <v>4.6770601336302891</v>
      </c>
      <c r="Q89" s="36" t="str">
        <f t="shared" si="24"/>
        <v xml:space="preserve"> </v>
      </c>
      <c r="R89" s="36" t="str">
        <f t="shared" si="25"/>
        <v xml:space="preserve"> </v>
      </c>
      <c r="S89" s="37" t="str">
        <f t="shared" si="26"/>
        <v/>
      </c>
      <c r="T89" s="37" t="str">
        <f t="shared" si="47"/>
        <v/>
      </c>
      <c r="U89" s="37" t="str">
        <f t="shared" si="27"/>
        <v xml:space="preserve"> </v>
      </c>
      <c r="V89" s="37" t="str">
        <f t="shared" si="28"/>
        <v xml:space="preserve"> </v>
      </c>
      <c r="W89" s="37" t="str">
        <f t="shared" si="29"/>
        <v/>
      </c>
      <c r="X89" s="37" t="str">
        <f t="shared" si="30"/>
        <v/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 t="str">
        <f t="shared" si="34"/>
        <v xml:space="preserve"> </v>
      </c>
      <c r="AC89" s="1" t="str">
        <f t="shared" si="35"/>
        <v xml:space="preserve"> 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>
        <f t="shared" si="39"/>
        <v>4.6770601345502891</v>
      </c>
      <c r="AH89" s="38" t="str">
        <f t="shared" si="40"/>
        <v xml:space="preserve"> </v>
      </c>
      <c r="AI89" s="1">
        <f t="shared" si="41"/>
        <v>20</v>
      </c>
      <c r="AJ89" s="1" t="str">
        <f t="shared" si="42"/>
        <v xml:space="preserve"> </v>
      </c>
      <c r="AK89" s="25" t="str">
        <f t="shared" si="43"/>
        <v xml:space="preserve"> </v>
      </c>
      <c r="AL89" s="25">
        <f t="shared" si="44"/>
        <v>-61.774344963131021</v>
      </c>
      <c r="AM89" s="1" t="str">
        <f t="shared" si="45"/>
        <v xml:space="preserve"> </v>
      </c>
      <c r="AN89" s="1">
        <f t="shared" si="46"/>
        <v>3</v>
      </c>
      <c r="AO89" t="s">
        <v>123</v>
      </c>
      <c r="AP89" t="s">
        <v>1028</v>
      </c>
      <c r="AQ89" s="22" t="e">
        <v>#VALUE!</v>
      </c>
      <c r="AR89" s="21">
        <v>2.0148987643108796</v>
      </c>
      <c r="AS89">
        <v>5.0111392558550127</v>
      </c>
      <c r="AT89" t="e">
        <v>#VALUE!</v>
      </c>
      <c r="AU89">
        <v>-2.0148987643108796</v>
      </c>
      <c r="AV89" t="s">
        <v>1113</v>
      </c>
    </row>
    <row r="90" spans="1:48" x14ac:dyDescent="0.25">
      <c r="A90" s="14">
        <v>9.2999999999999865E-10</v>
      </c>
      <c r="B90" t="s">
        <v>115</v>
      </c>
      <c r="C90" s="4">
        <v>0</v>
      </c>
      <c r="D90" s="4">
        <v>2</v>
      </c>
      <c r="E90" s="4">
        <v>0</v>
      </c>
      <c r="F90" s="4">
        <v>2</v>
      </c>
      <c r="G90" s="4">
        <v>6.320000171661377</v>
      </c>
      <c r="H90" s="4">
        <v>4.8</v>
      </c>
      <c r="I90" s="34">
        <v>97.085672098698268</v>
      </c>
      <c r="J90" s="35" t="s">
        <v>1019</v>
      </c>
      <c r="K90" s="35" t="s">
        <v>1019</v>
      </c>
      <c r="L90" s="35" t="s">
        <v>1019</v>
      </c>
      <c r="M90" s="35" t="s">
        <v>1019</v>
      </c>
      <c r="N90" s="4" t="s">
        <v>161</v>
      </c>
      <c r="O90" s="4" t="s">
        <v>161</v>
      </c>
      <c r="P90" s="35" t="s">
        <v>166</v>
      </c>
      <c r="Q90" s="36" t="str">
        <f t="shared" si="24"/>
        <v/>
      </c>
      <c r="R90" s="36">
        <f t="shared" si="25"/>
        <v>100.00000000093</v>
      </c>
      <c r="S90" s="37">
        <f t="shared" si="26"/>
        <v>0.31666670335945363</v>
      </c>
      <c r="T90" s="37" t="str">
        <f t="shared" si="47"/>
        <v/>
      </c>
      <c r="U90" s="37" t="str">
        <f t="shared" si="27"/>
        <v xml:space="preserve"> </v>
      </c>
      <c r="V90" s="37" t="str">
        <f t="shared" si="28"/>
        <v xml:space="preserve"> </v>
      </c>
      <c r="W90" s="37" t="str">
        <f t="shared" si="29"/>
        <v xml:space="preserve"> </v>
      </c>
      <c r="X90" s="37" t="str">
        <f t="shared" si="30"/>
        <v xml:space="preserve"> </v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 t="str">
        <f t="shared" si="34"/>
        <v xml:space="preserve"> </v>
      </c>
      <c r="AC90" s="1">
        <f t="shared" si="35"/>
        <v>25</v>
      </c>
      <c r="AD90" s="1" t="str">
        <f t="shared" si="36"/>
        <v xml:space="preserve"> </v>
      </c>
      <c r="AE90" s="1" t="str">
        <f t="shared" si="37"/>
        <v xml:space="preserve"> </v>
      </c>
      <c r="AF90" s="1">
        <f t="shared" si="38"/>
        <v>1</v>
      </c>
      <c r="AG90" s="38" t="str">
        <f t="shared" si="39"/>
        <v xml:space="preserve"> </v>
      </c>
      <c r="AH90" s="38" t="str">
        <f t="shared" si="40"/>
        <v xml:space="preserve"> </v>
      </c>
      <c r="AI90" s="1" t="str">
        <f t="shared" si="41"/>
        <v xml:space="preserve"> 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115</v>
      </c>
      <c r="AP90" t="s">
        <v>1031</v>
      </c>
      <c r="AQ90" s="22" t="e">
        <v>#VALUE!</v>
      </c>
      <c r="AR90" s="21" t="e">
        <v>#VALUE!</v>
      </c>
      <c r="AS90">
        <v>31.666670242945361</v>
      </c>
      <c r="AT90" t="e">
        <v>#VALUE!</v>
      </c>
      <c r="AU90" t="e">
        <v>#VALUE!</v>
      </c>
      <c r="AV90" t="s">
        <v>1114</v>
      </c>
    </row>
    <row r="91" spans="1:48" x14ac:dyDescent="0.25">
      <c r="A91" s="14">
        <v>9.3999999999999862E-10</v>
      </c>
      <c r="B91" t="s">
        <v>45</v>
      </c>
      <c r="C91" s="4">
        <v>20</v>
      </c>
      <c r="D91" s="4">
        <v>0</v>
      </c>
      <c r="E91" s="4">
        <v>7</v>
      </c>
      <c r="F91" s="4">
        <v>27</v>
      </c>
      <c r="G91" s="4">
        <v>29</v>
      </c>
      <c r="H91" s="4">
        <v>22.16</v>
      </c>
      <c r="I91" s="34">
        <v>1948.7486356043057</v>
      </c>
      <c r="J91" s="35">
        <v>7.0957412744156256</v>
      </c>
      <c r="K91" s="35">
        <v>6.2581191753741878</v>
      </c>
      <c r="L91" s="35">
        <v>5.3519462093450221</v>
      </c>
      <c r="M91" s="35">
        <v>4.727210495904286</v>
      </c>
      <c r="N91" s="4">
        <v>3.028</v>
      </c>
      <c r="O91" s="4">
        <v>28.686969827312662</v>
      </c>
      <c r="P91" s="35">
        <v>8.6416967509025273</v>
      </c>
      <c r="Q91" s="36">
        <f t="shared" si="24"/>
        <v>74.074074075014082</v>
      </c>
      <c r="R91" s="36" t="str">
        <f t="shared" si="25"/>
        <v xml:space="preserve"> </v>
      </c>
      <c r="S91" s="37">
        <f t="shared" si="26"/>
        <v>0.3086642608677978</v>
      </c>
      <c r="T91" s="37" t="str">
        <f t="shared" si="47"/>
        <v/>
      </c>
      <c r="U91" s="37" t="str">
        <f t="shared" si="27"/>
        <v/>
      </c>
      <c r="V91" s="37" t="str">
        <f t="shared" si="28"/>
        <v/>
      </c>
      <c r="W91" s="37" t="str">
        <f t="shared" si="29"/>
        <v/>
      </c>
      <c r="X91" s="37">
        <f t="shared" si="30"/>
        <v>-0.16189306691222993</v>
      </c>
      <c r="Y91" s="1" t="str">
        <f t="shared" si="31"/>
        <v xml:space="preserve"> </v>
      </c>
      <c r="Z91" s="1" t="str">
        <f t="shared" si="32"/>
        <v xml:space="preserve"> </v>
      </c>
      <c r="AA91" s="1" t="str">
        <f t="shared" si="33"/>
        <v xml:space="preserve"> </v>
      </c>
      <c r="AB91" s="1">
        <f t="shared" si="34"/>
        <v>31</v>
      </c>
      <c r="AC91" s="1">
        <f t="shared" si="35"/>
        <v>28</v>
      </c>
      <c r="AD91" s="1" t="str">
        <f t="shared" si="36"/>
        <v xml:space="preserve"> </v>
      </c>
      <c r="AE91" s="1">
        <f t="shared" si="37"/>
        <v>22</v>
      </c>
      <c r="AF91" s="1" t="str">
        <f t="shared" si="38"/>
        <v xml:space="preserve"> </v>
      </c>
      <c r="AG91" s="38">
        <f t="shared" si="39"/>
        <v>8.6416967518425274</v>
      </c>
      <c r="AH91" s="38" t="str">
        <f t="shared" si="40"/>
        <v xml:space="preserve"> </v>
      </c>
      <c r="AI91" s="1">
        <f t="shared" si="41"/>
        <v>9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45</v>
      </c>
      <c r="AP91" t="s">
        <v>1028</v>
      </c>
      <c r="AQ91" s="22">
        <v>4.4181906065399623</v>
      </c>
      <c r="AR91" s="21">
        <v>16.189306691222992</v>
      </c>
      <c r="AS91">
        <v>30.866425992779778</v>
      </c>
      <c r="AT91">
        <v>-4.4181906065399623</v>
      </c>
      <c r="AU91">
        <v>-16.189306691222992</v>
      </c>
      <c r="AV91" t="s">
        <v>1115</v>
      </c>
    </row>
    <row r="92" spans="1:48" x14ac:dyDescent="0.25">
      <c r="A92" s="14">
        <v>9.4999999999999858E-10</v>
      </c>
      <c r="B92" t="s">
        <v>105</v>
      </c>
      <c r="C92" s="4">
        <v>1</v>
      </c>
      <c r="D92" s="4">
        <v>0</v>
      </c>
      <c r="E92" s="4">
        <v>0</v>
      </c>
      <c r="F92" s="4">
        <v>1</v>
      </c>
      <c r="G92" s="4" t="s">
        <v>161</v>
      </c>
      <c r="H92" s="4">
        <v>1.64</v>
      </c>
      <c r="I92" s="34">
        <v>73.726015168515815</v>
      </c>
      <c r="J92" s="35" t="s">
        <v>1019</v>
      </c>
      <c r="K92" s="35" t="s">
        <v>1019</v>
      </c>
      <c r="L92" s="35" t="s">
        <v>1019</v>
      </c>
      <c r="M92" s="35" t="s">
        <v>1019</v>
      </c>
      <c r="N92" s="4" t="s">
        <v>161</v>
      </c>
      <c r="O92" s="4" t="s">
        <v>161</v>
      </c>
      <c r="P92" s="35" t="s">
        <v>166</v>
      </c>
      <c r="Q92" s="36">
        <f t="shared" si="24"/>
        <v>100.00000000095</v>
      </c>
      <c r="R92" s="36" t="str">
        <f t="shared" si="25"/>
        <v xml:space="preserve"> </v>
      </c>
      <c r="S92" s="37" t="str">
        <f t="shared" si="26"/>
        <v xml:space="preserve"> </v>
      </c>
      <c r="T92" s="37" t="str">
        <f t="shared" si="47"/>
        <v xml:space="preserve"> </v>
      </c>
      <c r="U92" s="37" t="str">
        <f t="shared" si="27"/>
        <v xml:space="preserve"> </v>
      </c>
      <c r="V92" s="37" t="str">
        <f t="shared" si="28"/>
        <v xml:space="preserve"> </v>
      </c>
      <c r="W92" s="37" t="str">
        <f t="shared" si="29"/>
        <v xml:space="preserve"> </v>
      </c>
      <c r="X92" s="37" t="str">
        <f t="shared" si="30"/>
        <v xml:space="preserve"> </v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 t="str">
        <f t="shared" si="34"/>
        <v xml:space="preserve"> </v>
      </c>
      <c r="AC92" s="1" t="str">
        <f t="shared" si="35"/>
        <v xml:space="preserve"> </v>
      </c>
      <c r="AD92" s="1" t="str">
        <f t="shared" si="36"/>
        <v xml:space="preserve"> </v>
      </c>
      <c r="AE92" s="1">
        <f t="shared" si="37"/>
        <v>2</v>
      </c>
      <c r="AF92" s="1" t="str">
        <f t="shared" si="38"/>
        <v xml:space="preserve"> 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105</v>
      </c>
      <c r="AP92" t="s">
        <v>1078</v>
      </c>
      <c r="AQ92" s="22" t="e">
        <v>#VALUE!</v>
      </c>
      <c r="AR92" s="21" t="e">
        <v>#VALUE!</v>
      </c>
      <c r="AS92" t="s">
        <v>166</v>
      </c>
      <c r="AT92" t="e">
        <v>#VALUE!</v>
      </c>
      <c r="AU92" t="e">
        <v>#VALUE!</v>
      </c>
      <c r="AV92" t="s">
        <v>1116</v>
      </c>
    </row>
    <row r="93" spans="1:48" x14ac:dyDescent="0.25">
      <c r="A93" s="14">
        <v>9.5999999999999855E-10</v>
      </c>
      <c r="B93" t="s">
        <v>60</v>
      </c>
      <c r="C93" s="4">
        <v>10</v>
      </c>
      <c r="D93" s="4">
        <v>0</v>
      </c>
      <c r="E93" s="4">
        <v>5</v>
      </c>
      <c r="F93" s="4">
        <v>15</v>
      </c>
      <c r="G93" s="4">
        <v>5.0999999046325684</v>
      </c>
      <c r="H93" s="4">
        <v>4.04</v>
      </c>
      <c r="I93" s="34">
        <v>888.1931958304823</v>
      </c>
      <c r="J93" s="35">
        <v>5.6345885634588564</v>
      </c>
      <c r="K93" s="35">
        <v>5.2948885976408908</v>
      </c>
      <c r="L93" s="35">
        <v>4.5834362226920362</v>
      </c>
      <c r="M93" s="35">
        <v>4.2499874210384272</v>
      </c>
      <c r="N93" s="4">
        <v>0.73</v>
      </c>
      <c r="O93" s="4" t="s">
        <v>161</v>
      </c>
      <c r="P93" s="35">
        <v>3.2920792079207923</v>
      </c>
      <c r="Q93" s="36" t="str">
        <f t="shared" si="24"/>
        <v xml:space="preserve"> </v>
      </c>
      <c r="R93" s="36" t="str">
        <f t="shared" si="25"/>
        <v xml:space="preserve"> </v>
      </c>
      <c r="S93" s="37">
        <f t="shared" si="26"/>
        <v>0.26237621497796243</v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>
        <f t="shared" si="30"/>
        <v>-0.28224060456804689</v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>
        <f t="shared" si="34"/>
        <v>22</v>
      </c>
      <c r="AC93" s="1">
        <f t="shared" si="35"/>
        <v>33</v>
      </c>
      <c r="AD93" s="1" t="str">
        <f t="shared" si="36"/>
        <v xml:space="preserve"> </v>
      </c>
      <c r="AE93" s="1" t="str">
        <f t="shared" si="37"/>
        <v xml:space="preserve"> </v>
      </c>
      <c r="AF93" s="1" t="str">
        <f t="shared" si="38"/>
        <v xml:space="preserve"> </v>
      </c>
      <c r="AG93" s="38">
        <f t="shared" si="39"/>
        <v>3.2920792088807924</v>
      </c>
      <c r="AH93" s="38" t="str">
        <f t="shared" si="40"/>
        <v xml:space="preserve"> </v>
      </c>
      <c r="AI93" s="1">
        <f t="shared" si="41"/>
        <v>29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60</v>
      </c>
      <c r="AP93" t="s">
        <v>1031</v>
      </c>
      <c r="AQ93" s="22">
        <v>24.100365380437573</v>
      </c>
      <c r="AR93" s="21">
        <v>28.22406045680469</v>
      </c>
      <c r="AS93">
        <v>26.23762140179624</v>
      </c>
      <c r="AT93">
        <v>-24.100365380437573</v>
      </c>
      <c r="AU93">
        <v>-28.22406045680469</v>
      </c>
      <c r="AV93" t="s">
        <v>1117</v>
      </c>
    </row>
    <row r="94" spans="1:48" x14ac:dyDescent="0.25">
      <c r="A94" s="14">
        <v>9.6999999999999851E-10</v>
      </c>
      <c r="B94" t="s">
        <v>59</v>
      </c>
      <c r="C94" s="4">
        <v>13</v>
      </c>
      <c r="D94" s="4">
        <v>0</v>
      </c>
      <c r="E94" s="4">
        <v>2</v>
      </c>
      <c r="F94" s="4">
        <v>15</v>
      </c>
      <c r="G94" s="4">
        <v>1.1489999294281006</v>
      </c>
      <c r="H94" s="4">
        <v>0.82</v>
      </c>
      <c r="I94" s="34">
        <v>403.82009130610686</v>
      </c>
      <c r="J94" s="35" t="s">
        <v>1019</v>
      </c>
      <c r="K94" s="35" t="s">
        <v>1019</v>
      </c>
      <c r="L94" s="35" t="s">
        <v>1019</v>
      </c>
      <c r="M94" s="35" t="s">
        <v>1019</v>
      </c>
      <c r="N94" s="4" t="s">
        <v>161</v>
      </c>
      <c r="O94" s="4" t="s">
        <v>161</v>
      </c>
      <c r="P94" s="35" t="s">
        <v>166</v>
      </c>
      <c r="Q94" s="36">
        <f t="shared" si="24"/>
        <v>86.666666667636676</v>
      </c>
      <c r="R94" s="36" t="str">
        <f t="shared" si="25"/>
        <v xml:space="preserve"> </v>
      </c>
      <c r="S94" s="37">
        <f t="shared" si="26"/>
        <v>0.40121942710183006</v>
      </c>
      <c r="T94" s="37" t="str">
        <f t="shared" si="47"/>
        <v/>
      </c>
      <c r="U94" s="37" t="str">
        <f t="shared" si="27"/>
        <v xml:space="preserve"> </v>
      </c>
      <c r="V94" s="37" t="str">
        <f t="shared" si="28"/>
        <v xml:space="preserve"> </v>
      </c>
      <c r="W94" s="37" t="str">
        <f t="shared" si="29"/>
        <v xml:space="preserve"> </v>
      </c>
      <c r="X94" s="37" t="str">
        <f t="shared" si="30"/>
        <v xml:space="preserve"> </v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>
        <f t="shared" si="35"/>
        <v>15</v>
      </c>
      <c r="AD94" s="1" t="str">
        <f t="shared" si="36"/>
        <v xml:space="preserve"> </v>
      </c>
      <c r="AE94" s="1">
        <f t="shared" si="37"/>
        <v>10</v>
      </c>
      <c r="AF94" s="1" t="str">
        <f t="shared" si="38"/>
        <v xml:space="preserve"> </v>
      </c>
      <c r="AG94" s="38" t="str">
        <f t="shared" si="39"/>
        <v xml:space="preserve"> </v>
      </c>
      <c r="AH94" s="38" t="str">
        <f t="shared" si="40"/>
        <v xml:space="preserve"> </v>
      </c>
      <c r="AI94" s="1" t="str">
        <f t="shared" si="41"/>
        <v xml:space="preserve"> 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59</v>
      </c>
      <c r="AP94" t="s">
        <v>1024</v>
      </c>
      <c r="AQ94" s="22" t="e">
        <v>#VALUE!</v>
      </c>
      <c r="AR94" s="21" t="e">
        <v>#VALUE!</v>
      </c>
      <c r="AS94">
        <v>40.121942613183002</v>
      </c>
      <c r="AT94" t="e">
        <v>#VALUE!</v>
      </c>
      <c r="AU94" t="e">
        <v>#VALUE!</v>
      </c>
      <c r="AV94" t="s">
        <v>1118</v>
      </c>
    </row>
    <row r="95" spans="1:48" x14ac:dyDescent="0.25">
      <c r="A95" s="14">
        <v>9.7999999999999848E-10</v>
      </c>
      <c r="B95" t="s">
        <v>124</v>
      </c>
      <c r="C95" s="4">
        <v>0</v>
      </c>
      <c r="D95" s="4">
        <v>0</v>
      </c>
      <c r="E95" s="4">
        <v>0</v>
      </c>
      <c r="F95" s="4">
        <v>0</v>
      </c>
      <c r="G95" s="4" t="s">
        <v>161</v>
      </c>
      <c r="H95" s="4">
        <v>1.28</v>
      </c>
      <c r="I95" s="34">
        <v>22.512619617089452</v>
      </c>
      <c r="J95" s="35" t="s">
        <v>1019</v>
      </c>
      <c r="K95" s="35" t="s">
        <v>1019</v>
      </c>
      <c r="L95" s="35" t="s">
        <v>1019</v>
      </c>
      <c r="M95" s="35" t="s">
        <v>1019</v>
      </c>
      <c r="N95" s="4" t="s">
        <v>161</v>
      </c>
      <c r="O95" s="4" t="s">
        <v>161</v>
      </c>
      <c r="P95" s="35" t="s">
        <v>166</v>
      </c>
      <c r="Q95" s="36" t="str">
        <f t="shared" si="24"/>
        <v xml:space="preserve"> </v>
      </c>
      <c r="R95" s="36" t="str">
        <f t="shared" si="25"/>
        <v xml:space="preserve"> </v>
      </c>
      <c r="S95" s="37" t="str">
        <f t="shared" si="26"/>
        <v xml:space="preserve"> </v>
      </c>
      <c r="T95" s="37" t="str">
        <f t="shared" si="47"/>
        <v xml:space="preserve"> </v>
      </c>
      <c r="U95" s="37" t="str">
        <f t="shared" si="27"/>
        <v xml:space="preserve"> </v>
      </c>
      <c r="V95" s="37" t="str">
        <f t="shared" si="28"/>
        <v xml:space="preserve"> </v>
      </c>
      <c r="W95" s="37" t="str">
        <f t="shared" si="29"/>
        <v xml:space="preserve"> </v>
      </c>
      <c r="X95" s="37" t="str">
        <f t="shared" si="30"/>
        <v xml:space="preserve"> </v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 t="str">
        <f t="shared" si="34"/>
        <v xml:space="preserve"> </v>
      </c>
      <c r="AC95" s="1" t="str">
        <f t="shared" si="35"/>
        <v xml:space="preserve"> </v>
      </c>
      <c r="AD95" s="1" t="str">
        <f t="shared" si="36"/>
        <v xml:space="preserve"> </v>
      </c>
      <c r="AE95" s="1" t="str">
        <f t="shared" si="37"/>
        <v xml:space="preserve"> </v>
      </c>
      <c r="AF95" s="1" t="str">
        <f t="shared" si="38"/>
        <v xml:space="preserve"> </v>
      </c>
      <c r="AG95" s="38" t="str">
        <f t="shared" si="39"/>
        <v xml:space="preserve"> </v>
      </c>
      <c r="AH95" s="38" t="str">
        <f t="shared" si="40"/>
        <v xml:space="preserve"> </v>
      </c>
      <c r="AI95" s="1" t="str">
        <f t="shared" si="41"/>
        <v xml:space="preserve"> 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124</v>
      </c>
      <c r="AP95" t="s">
        <v>1047</v>
      </c>
      <c r="AQ95" s="22" t="e">
        <v>#VALUE!</v>
      </c>
      <c r="AR95" s="21" t="e">
        <v>#VALUE!</v>
      </c>
      <c r="AS95" t="s">
        <v>166</v>
      </c>
      <c r="AT95" t="e">
        <v>#VALUE!</v>
      </c>
      <c r="AU95" t="e">
        <v>#VALUE!</v>
      </c>
      <c r="AV95" t="s">
        <v>1119</v>
      </c>
    </row>
    <row r="96" spans="1:48" x14ac:dyDescent="0.25">
      <c r="A96" s="14">
        <v>9.8999999999999844E-10</v>
      </c>
      <c r="B96" t="s">
        <v>48</v>
      </c>
      <c r="C96" s="4">
        <v>14</v>
      </c>
      <c r="D96" s="4">
        <v>3</v>
      </c>
      <c r="E96" s="4">
        <v>9</v>
      </c>
      <c r="F96" s="4">
        <v>26</v>
      </c>
      <c r="G96" s="4">
        <v>6.380000114440918</v>
      </c>
      <c r="H96" s="4">
        <v>3.67</v>
      </c>
      <c r="I96" s="34">
        <v>2259.1765545430781</v>
      </c>
      <c r="J96" s="35">
        <v>5.8908507223113959</v>
      </c>
      <c r="K96" s="35">
        <v>4.5252774352651048</v>
      </c>
      <c r="L96" s="35">
        <v>3.2711483973254598</v>
      </c>
      <c r="M96" s="35">
        <v>3.0457412792800618</v>
      </c>
      <c r="N96" s="4">
        <v>-0.189</v>
      </c>
      <c r="O96" s="4">
        <v>-1387.2467222884386</v>
      </c>
      <c r="P96" s="35">
        <v>10.326975476839237</v>
      </c>
      <c r="Q96" s="36" t="str">
        <f t="shared" si="24"/>
        <v xml:space="preserve"> </v>
      </c>
      <c r="R96" s="36" t="str">
        <f t="shared" si="25"/>
        <v xml:space="preserve"> </v>
      </c>
      <c r="S96" s="37">
        <f t="shared" si="26"/>
        <v>0.7384196507014219</v>
      </c>
      <c r="T96" s="37" t="str">
        <f t="shared" si="47"/>
        <v/>
      </c>
      <c r="U96" s="37" t="str">
        <f t="shared" si="27"/>
        <v/>
      </c>
      <c r="V96" s="37" t="str">
        <f t="shared" si="28"/>
        <v/>
      </c>
      <c r="W96" s="37" t="str">
        <f t="shared" si="29"/>
        <v/>
      </c>
      <c r="X96" s="37">
        <f t="shared" si="30"/>
        <v>-0.48774295485811081</v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>
        <f t="shared" si="34"/>
        <v>4</v>
      </c>
      <c r="AC96" s="1">
        <f t="shared" si="35"/>
        <v>3</v>
      </c>
      <c r="AD96" s="1" t="str">
        <f t="shared" si="36"/>
        <v xml:space="preserve"> </v>
      </c>
      <c r="AE96" s="1" t="str">
        <f t="shared" si="37"/>
        <v xml:space="preserve"> </v>
      </c>
      <c r="AF96" s="1" t="str">
        <f t="shared" si="38"/>
        <v xml:space="preserve"> </v>
      </c>
      <c r="AG96" s="38">
        <f t="shared" si="39"/>
        <v>10.326975477829237</v>
      </c>
      <c r="AH96" s="38" t="str">
        <f t="shared" si="40"/>
        <v xml:space="preserve"> </v>
      </c>
      <c r="AI96" s="1">
        <f t="shared" si="41"/>
        <v>5</v>
      </c>
      <c r="AJ96" s="1" t="str">
        <f t="shared" si="42"/>
        <v xml:space="preserve"> </v>
      </c>
      <c r="AK96" s="25" t="str">
        <f t="shared" si="43"/>
        <v xml:space="preserve"> </v>
      </c>
      <c r="AL96" s="25">
        <f t="shared" si="44"/>
        <v>-1387.2467222874486</v>
      </c>
      <c r="AM96" s="1" t="str">
        <f t="shared" si="45"/>
        <v xml:space="preserve"> </v>
      </c>
      <c r="AN96" s="1">
        <f t="shared" si="46"/>
        <v>9</v>
      </c>
      <c r="AO96" t="s">
        <v>48</v>
      </c>
      <c r="AP96" t="s">
        <v>1047</v>
      </c>
      <c r="AQ96" s="22">
        <v>20.64843557142445</v>
      </c>
      <c r="AR96" s="21">
        <v>48.774295485811081</v>
      </c>
      <c r="AS96">
        <v>73.84196497114219</v>
      </c>
      <c r="AT96">
        <v>-20.64843557142445</v>
      </c>
      <c r="AU96">
        <v>-48.774295485811081</v>
      </c>
      <c r="AV96" t="s">
        <v>1120</v>
      </c>
    </row>
    <row r="97" spans="1:48" x14ac:dyDescent="0.25">
      <c r="A97" s="14">
        <v>9.9999999999999841E-10</v>
      </c>
      <c r="B97" t="s">
        <v>63</v>
      </c>
      <c r="C97" s="4">
        <v>8</v>
      </c>
      <c r="D97" s="4">
        <v>3</v>
      </c>
      <c r="E97" s="4">
        <v>3</v>
      </c>
      <c r="F97" s="4">
        <v>14</v>
      </c>
      <c r="G97" s="4">
        <v>65</v>
      </c>
      <c r="H97" s="4">
        <v>43.96</v>
      </c>
      <c r="I97" s="34">
        <v>412.63191249454599</v>
      </c>
      <c r="J97" s="35">
        <v>6.1396648044692741</v>
      </c>
      <c r="K97" s="35">
        <v>7.1421608448415919</v>
      </c>
      <c r="L97" s="35">
        <v>5.8998062992125986</v>
      </c>
      <c r="M97" s="35">
        <v>5.2470266106442578</v>
      </c>
      <c r="N97" s="4">
        <v>5.1550000000000002</v>
      </c>
      <c r="O97" s="4" t="s">
        <v>161</v>
      </c>
      <c r="P97" s="35">
        <v>14.592811646951773</v>
      </c>
      <c r="Q97" s="36" t="str">
        <f t="shared" si="24"/>
        <v xml:space="preserve"> </v>
      </c>
      <c r="R97" s="36" t="str">
        <f t="shared" si="25"/>
        <v xml:space="preserve"> </v>
      </c>
      <c r="S97" s="37">
        <f t="shared" si="26"/>
        <v>0.47861692547679707</v>
      </c>
      <c r="T97" s="37" t="str">
        <f t="shared" si="47"/>
        <v/>
      </c>
      <c r="U97" s="37" t="str">
        <f t="shared" si="27"/>
        <v/>
      </c>
      <c r="V97" s="37" t="str">
        <f t="shared" si="28"/>
        <v/>
      </c>
      <c r="W97" s="37" t="str">
        <f t="shared" si="29"/>
        <v/>
      </c>
      <c r="X97" s="37" t="str">
        <f t="shared" si="30"/>
        <v/>
      </c>
      <c r="Y97" s="1" t="str">
        <f t="shared" si="31"/>
        <v xml:space="preserve"> 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>
        <f t="shared" si="35"/>
        <v>9</v>
      </c>
      <c r="AD97" s="1" t="str">
        <f t="shared" si="36"/>
        <v xml:space="preserve"> </v>
      </c>
      <c r="AE97" s="1" t="str">
        <f t="shared" si="37"/>
        <v xml:space="preserve"> </v>
      </c>
      <c r="AF97" s="1" t="str">
        <f t="shared" si="38"/>
        <v xml:space="preserve"> </v>
      </c>
      <c r="AG97" s="38">
        <f t="shared" si="39"/>
        <v>14.592811647951773</v>
      </c>
      <c r="AH97" s="38" t="str">
        <f t="shared" si="40"/>
        <v xml:space="preserve"> </v>
      </c>
      <c r="AI97" s="1">
        <f t="shared" si="41"/>
        <v>1</v>
      </c>
      <c r="AJ97" s="1" t="str">
        <f t="shared" si="42"/>
        <v xml:space="preserve"> </v>
      </c>
      <c r="AK97" s="25" t="str">
        <f t="shared" si="43"/>
        <v xml:space="preserve"> </v>
      </c>
      <c r="AL97" s="25" t="str">
        <f t="shared" si="44"/>
        <v xml:space="preserve"> </v>
      </c>
      <c r="AM97" s="1" t="str">
        <f t="shared" si="45"/>
        <v xml:space="preserve"> </v>
      </c>
      <c r="AN97" s="1" t="str">
        <f t="shared" si="46"/>
        <v xml:space="preserve"> </v>
      </c>
      <c r="AO97" t="s">
        <v>63</v>
      </c>
      <c r="AP97" t="s">
        <v>1031</v>
      </c>
      <c r="AQ97" s="22">
        <v>17.296833637885577</v>
      </c>
      <c r="AR97" s="21">
        <v>7.6098979729821936</v>
      </c>
      <c r="AS97">
        <v>47.861692447679701</v>
      </c>
      <c r="AT97">
        <v>-17.296833637885577</v>
      </c>
      <c r="AU97">
        <v>-7.6098979729821936</v>
      </c>
      <c r="AV97" t="s">
        <v>1121</v>
      </c>
    </row>
    <row r="98" spans="1:48" x14ac:dyDescent="0.25">
      <c r="A98" s="14">
        <v>1.0099999999999984E-9</v>
      </c>
      <c r="B98" t="s">
        <v>31</v>
      </c>
      <c r="C98" s="4">
        <v>21</v>
      </c>
      <c r="D98" s="4">
        <v>0</v>
      </c>
      <c r="E98" s="4">
        <v>6</v>
      </c>
      <c r="F98" s="4">
        <v>27</v>
      </c>
      <c r="G98" s="4">
        <v>146.89999389648437</v>
      </c>
      <c r="H98" s="4">
        <v>137.30000000000001</v>
      </c>
      <c r="I98" s="34">
        <v>6047.1985022913732</v>
      </c>
      <c r="J98" s="35">
        <v>7.3524686730213142</v>
      </c>
      <c r="K98" s="35">
        <v>5.954807650605022</v>
      </c>
      <c r="L98" s="35">
        <v>5.8197525604133125</v>
      </c>
      <c r="M98" s="35">
        <v>5.3210658249570972</v>
      </c>
      <c r="N98" s="4">
        <v>13.864000000000001</v>
      </c>
      <c r="O98" s="4">
        <v>84.999400581751189</v>
      </c>
      <c r="P98" s="35">
        <v>10.630007283321193</v>
      </c>
      <c r="Q98" s="36">
        <f t="shared" si="24"/>
        <v>77.777777778787765</v>
      </c>
      <c r="R98" s="36" t="str">
        <f t="shared" si="25"/>
        <v xml:space="preserve"> </v>
      </c>
      <c r="S98" s="37" t="str">
        <f t="shared" si="26"/>
        <v/>
      </c>
      <c r="T98" s="37" t="str">
        <f t="shared" si="47"/>
        <v/>
      </c>
      <c r="U98" s="37" t="str">
        <f t="shared" si="27"/>
        <v/>
      </c>
      <c r="V98" s="37" t="str">
        <f t="shared" si="28"/>
        <v/>
      </c>
      <c r="W98" s="37" t="str">
        <f t="shared" si="29"/>
        <v/>
      </c>
      <c r="X98" s="37" t="str">
        <f t="shared" si="30"/>
        <v/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 t="str">
        <f t="shared" si="34"/>
        <v xml:space="preserve"> </v>
      </c>
      <c r="AC98" s="1" t="str">
        <f t="shared" si="35"/>
        <v xml:space="preserve"> </v>
      </c>
      <c r="AD98" s="1" t="str">
        <f t="shared" si="36"/>
        <v xml:space="preserve"> </v>
      </c>
      <c r="AE98" s="1">
        <f t="shared" si="37"/>
        <v>16</v>
      </c>
      <c r="AF98" s="1" t="str">
        <f t="shared" si="38"/>
        <v xml:space="preserve"> </v>
      </c>
      <c r="AG98" s="38">
        <f t="shared" si="39"/>
        <v>10.630007284331192</v>
      </c>
      <c r="AH98" s="38" t="str">
        <f t="shared" si="40"/>
        <v xml:space="preserve"> </v>
      </c>
      <c r="AI98" s="1">
        <f t="shared" si="41"/>
        <v>4</v>
      </c>
      <c r="AJ98" s="1" t="str">
        <f t="shared" si="42"/>
        <v xml:space="preserve"> </v>
      </c>
      <c r="AK98" s="25">
        <f t="shared" si="43"/>
        <v>84.999400582761183</v>
      </c>
      <c r="AL98" s="25" t="str">
        <f t="shared" si="44"/>
        <v xml:space="preserve"> </v>
      </c>
      <c r="AM98" s="1">
        <f t="shared" si="45"/>
        <v>2</v>
      </c>
      <c r="AN98" s="1" t="str">
        <f t="shared" si="46"/>
        <v xml:space="preserve"> </v>
      </c>
      <c r="AO98" t="s">
        <v>31</v>
      </c>
      <c r="AP98" t="s">
        <v>1078</v>
      </c>
      <c r="AQ98" s="22">
        <v>0.9599938754833226</v>
      </c>
      <c r="AR98" s="21">
        <v>8.8635277906759296</v>
      </c>
      <c r="AS98">
        <v>6.9919839012996032</v>
      </c>
      <c r="AT98">
        <v>-0.9599938754833226</v>
      </c>
      <c r="AU98">
        <v>-8.8635277906759296</v>
      </c>
      <c r="AV98" t="s">
        <v>1122</v>
      </c>
    </row>
    <row r="99" spans="1:48" x14ac:dyDescent="0.25">
      <c r="A99" s="14">
        <v>1.0199999999999983E-9</v>
      </c>
      <c r="B99" t="s">
        <v>51</v>
      </c>
      <c r="C99" s="4">
        <v>15</v>
      </c>
      <c r="D99" s="4">
        <v>0</v>
      </c>
      <c r="E99" s="4">
        <v>3</v>
      </c>
      <c r="F99" s="4">
        <v>18</v>
      </c>
      <c r="G99" s="4">
        <v>24</v>
      </c>
      <c r="H99" s="4">
        <v>16.12</v>
      </c>
      <c r="I99" s="34">
        <v>969.63259729530341</v>
      </c>
      <c r="J99" s="35">
        <v>12.59375</v>
      </c>
      <c r="K99" s="35">
        <v>11.272727272727273</v>
      </c>
      <c r="L99" s="35">
        <v>7.4670269467010115</v>
      </c>
      <c r="M99" s="35">
        <v>6.4420658119658123</v>
      </c>
      <c r="N99" s="4">
        <v>1.2510000000000001</v>
      </c>
      <c r="O99" s="4">
        <v>-8.7855602176269212</v>
      </c>
      <c r="P99" s="35">
        <v>3.306451612903226</v>
      </c>
      <c r="Q99" s="36">
        <f t="shared" si="24"/>
        <v>83.333333334353327</v>
      </c>
      <c r="R99" s="36" t="str">
        <f t="shared" si="25"/>
        <v xml:space="preserve"> </v>
      </c>
      <c r="S99" s="37">
        <f t="shared" si="26"/>
        <v>0.48883374791826284</v>
      </c>
      <c r="T99" s="37" t="str">
        <f t="shared" si="47"/>
        <v/>
      </c>
      <c r="U99" s="37">
        <f t="shared" si="27"/>
        <v>0.69641671743171285</v>
      </c>
      <c r="V99" s="37" t="str">
        <f t="shared" si="28"/>
        <v/>
      </c>
      <c r="W99" s="37">
        <f t="shared" si="29"/>
        <v>0.16932547689958999</v>
      </c>
      <c r="X99" s="37" t="str">
        <f t="shared" si="30"/>
        <v/>
      </c>
      <c r="Y99" s="1">
        <f t="shared" si="31"/>
        <v>8</v>
      </c>
      <c r="Z99" s="1" t="str">
        <f t="shared" si="32"/>
        <v xml:space="preserve"> </v>
      </c>
      <c r="AA99" s="1">
        <f t="shared" si="33"/>
        <v>6</v>
      </c>
      <c r="AB99" s="1" t="str">
        <f t="shared" si="34"/>
        <v xml:space="preserve"> </v>
      </c>
      <c r="AC99" s="1">
        <f t="shared" si="35"/>
        <v>8</v>
      </c>
      <c r="AD99" s="1" t="str">
        <f t="shared" si="36"/>
        <v xml:space="preserve"> </v>
      </c>
      <c r="AE99" s="1">
        <f t="shared" si="37"/>
        <v>12</v>
      </c>
      <c r="AF99" s="1" t="str">
        <f t="shared" si="38"/>
        <v xml:space="preserve"> </v>
      </c>
      <c r="AG99" s="38">
        <f t="shared" si="39"/>
        <v>3.3064516139232261</v>
      </c>
      <c r="AH99" s="38" t="str">
        <f t="shared" si="40"/>
        <v xml:space="preserve"> </v>
      </c>
      <c r="AI99" s="1">
        <f t="shared" si="41"/>
        <v>28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51</v>
      </c>
      <c r="AP99" t="s">
        <v>1020</v>
      </c>
      <c r="AQ99" s="22">
        <v>-69.641671743171287</v>
      </c>
      <c r="AR99" s="21">
        <v>-16.932547689958998</v>
      </c>
      <c r="AS99">
        <v>48.883374689826283</v>
      </c>
      <c r="AT99">
        <v>69.641671743171287</v>
      </c>
      <c r="AU99">
        <v>16.932547689958998</v>
      </c>
      <c r="AV99" t="s">
        <v>1123</v>
      </c>
    </row>
    <row r="100" spans="1:48" x14ac:dyDescent="0.25">
      <c r="A100" s="14">
        <v>1.0299999999999983E-9</v>
      </c>
      <c r="B100" t="s">
        <v>43</v>
      </c>
      <c r="C100" s="4">
        <v>11</v>
      </c>
      <c r="D100" s="4">
        <v>2</v>
      </c>
      <c r="E100" s="4">
        <v>14</v>
      </c>
      <c r="F100" s="4">
        <v>27</v>
      </c>
      <c r="G100" s="4">
        <v>5.0999999046325684</v>
      </c>
      <c r="H100" s="4">
        <v>3.98</v>
      </c>
      <c r="I100" s="34">
        <v>1750.0044155471878</v>
      </c>
      <c r="J100" s="35">
        <v>3.5221238938053094</v>
      </c>
      <c r="K100" s="35">
        <v>2.7074829931972788</v>
      </c>
      <c r="L100" s="35" t="s">
        <v>1019</v>
      </c>
      <c r="M100" s="35" t="s">
        <v>1019</v>
      </c>
      <c r="N100" s="4">
        <v>1.3</v>
      </c>
      <c r="O100" s="4" t="s">
        <v>161</v>
      </c>
      <c r="P100" s="35">
        <v>1.3567839195979901</v>
      </c>
      <c r="Q100" s="36" t="str">
        <f t="shared" si="24"/>
        <v xml:space="preserve"> </v>
      </c>
      <c r="R100" s="36" t="str">
        <f t="shared" si="25"/>
        <v xml:space="preserve"> </v>
      </c>
      <c r="S100" s="37">
        <f t="shared" si="26"/>
        <v>0.28140701224421305</v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 xml:space="preserve"> </v>
      </c>
      <c r="X100" s="37" t="str">
        <f t="shared" si="30"/>
        <v xml:space="preserve"> </v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32</v>
      </c>
      <c r="AD100" s="1" t="str">
        <f t="shared" si="36"/>
        <v xml:space="preserve"> </v>
      </c>
      <c r="AE100" s="1" t="str">
        <f t="shared" si="37"/>
        <v xml:space="preserve"> </v>
      </c>
      <c r="AF100" s="1" t="str">
        <f t="shared" si="38"/>
        <v xml:space="preserve"> </v>
      </c>
      <c r="AG100" s="38" t="str">
        <f t="shared" si="39"/>
        <v xml:space="preserve"> </v>
      </c>
      <c r="AH100" s="38" t="str">
        <f t="shared" si="40"/>
        <v xml:space="preserve"> </v>
      </c>
      <c r="AI100" s="1" t="str">
        <f t="shared" si="41"/>
        <v xml:space="preserve"> 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43</v>
      </c>
      <c r="AP100" t="s">
        <v>1024</v>
      </c>
      <c r="AQ100" s="22">
        <v>52.555911826763221</v>
      </c>
      <c r="AR100" s="21" t="e">
        <v>#VALUE!</v>
      </c>
      <c r="AS100">
        <v>28.140701121421309</v>
      </c>
      <c r="AT100">
        <v>-52.555911826763221</v>
      </c>
      <c r="AU100" t="e">
        <v>#VALUE!</v>
      </c>
      <c r="AV100" t="s">
        <v>1124</v>
      </c>
    </row>
    <row r="101" spans="1:48" x14ac:dyDescent="0.25">
      <c r="A101" s="14">
        <v>1.0399999999999983E-9</v>
      </c>
      <c r="B101" t="s">
        <v>73</v>
      </c>
      <c r="C101" s="4">
        <v>2</v>
      </c>
      <c r="D101" s="4">
        <v>0</v>
      </c>
      <c r="E101" s="4">
        <v>3</v>
      </c>
      <c r="F101" s="4">
        <v>5</v>
      </c>
      <c r="G101" s="4">
        <v>9</v>
      </c>
      <c r="H101" s="4">
        <v>8.0399999999999991</v>
      </c>
      <c r="I101" s="34">
        <v>474.35996967668478</v>
      </c>
      <c r="J101" s="35" t="s">
        <v>1019</v>
      </c>
      <c r="K101" s="35" t="s">
        <v>1019</v>
      </c>
      <c r="L101" s="35">
        <v>5.3538018942383578</v>
      </c>
      <c r="M101" s="35">
        <v>4.7668777231201682</v>
      </c>
      <c r="N101" s="4">
        <v>5.0000000000000001E-3</v>
      </c>
      <c r="O101" s="4">
        <v>-96.956378821266384</v>
      </c>
      <c r="P101" s="35" t="s">
        <v>166</v>
      </c>
      <c r="Q101" s="36" t="str">
        <f t="shared" si="24"/>
        <v xml:space="preserve"> </v>
      </c>
      <c r="R101" s="36" t="str">
        <f t="shared" si="25"/>
        <v xml:space="preserve"> </v>
      </c>
      <c r="S101" s="37" t="str">
        <f t="shared" si="26"/>
        <v/>
      </c>
      <c r="T101" s="37" t="str">
        <f t="shared" si="47"/>
        <v/>
      </c>
      <c r="U101" s="37" t="str">
        <f t="shared" si="27"/>
        <v xml:space="preserve"> </v>
      </c>
      <c r="V101" s="37" t="str">
        <f t="shared" si="28"/>
        <v xml:space="preserve"> </v>
      </c>
      <c r="W101" s="37" t="str">
        <f t="shared" si="29"/>
        <v/>
      </c>
      <c r="X101" s="37">
        <f t="shared" si="30"/>
        <v>-0.16160246937744616</v>
      </c>
      <c r="Y101" s="1" t="str">
        <f t="shared" si="31"/>
        <v xml:space="preserve"> </v>
      </c>
      <c r="Z101" s="1" t="str">
        <f t="shared" si="32"/>
        <v xml:space="preserve"> </v>
      </c>
      <c r="AA101" s="1" t="str">
        <f t="shared" si="33"/>
        <v xml:space="preserve"> </v>
      </c>
      <c r="AB101" s="1">
        <f t="shared" si="34"/>
        <v>32</v>
      </c>
      <c r="AC101" s="1" t="str">
        <f t="shared" si="35"/>
        <v xml:space="preserve"> </v>
      </c>
      <c r="AD101" s="1" t="str">
        <f t="shared" si="36"/>
        <v xml:space="preserve"> </v>
      </c>
      <c r="AE101" s="1" t="str">
        <f t="shared" si="37"/>
        <v xml:space="preserve"> </v>
      </c>
      <c r="AF101" s="1" t="str">
        <f t="shared" si="38"/>
        <v xml:space="preserve"> </v>
      </c>
      <c r="AG101" s="38" t="str">
        <f t="shared" si="39"/>
        <v xml:space="preserve"> </v>
      </c>
      <c r="AH101" s="38" t="str">
        <f t="shared" si="40"/>
        <v xml:space="preserve"> </v>
      </c>
      <c r="AI101" s="1" t="str">
        <f t="shared" si="41"/>
        <v xml:space="preserve"> </v>
      </c>
      <c r="AJ101" s="1" t="str">
        <f t="shared" si="42"/>
        <v xml:space="preserve"> </v>
      </c>
      <c r="AK101" s="25" t="str">
        <f t="shared" si="43"/>
        <v xml:space="preserve"> </v>
      </c>
      <c r="AL101" s="25">
        <f t="shared" si="44"/>
        <v>-96.956378820226391</v>
      </c>
      <c r="AM101" s="1" t="str">
        <f t="shared" si="45"/>
        <v xml:space="preserve"> </v>
      </c>
      <c r="AN101" s="1">
        <f t="shared" si="46"/>
        <v>5</v>
      </c>
      <c r="AO101" t="s">
        <v>73</v>
      </c>
      <c r="AP101" t="s">
        <v>1028</v>
      </c>
      <c r="AQ101" s="22" t="e">
        <v>#VALUE!</v>
      </c>
      <c r="AR101" s="21">
        <v>16.160246937744617</v>
      </c>
      <c r="AS101">
        <v>11.9402985074627</v>
      </c>
      <c r="AT101" t="e">
        <v>#VALUE!</v>
      </c>
      <c r="AU101">
        <v>-16.160246937744617</v>
      </c>
      <c r="AV101" t="s">
        <v>1125</v>
      </c>
    </row>
    <row r="102" spans="1:48" x14ac:dyDescent="0.25">
      <c r="A102" s="14">
        <v>1.0499999999999982E-9</v>
      </c>
      <c r="B102" t="s">
        <v>121</v>
      </c>
      <c r="C102" s="4">
        <v>0</v>
      </c>
      <c r="D102" s="4">
        <v>0</v>
      </c>
      <c r="E102" s="4">
        <v>0</v>
      </c>
      <c r="F102" s="4">
        <v>0</v>
      </c>
      <c r="G102" s="4" t="s">
        <v>161</v>
      </c>
      <c r="H102" s="4">
        <v>1.7</v>
      </c>
      <c r="I102" s="34">
        <v>67.274031316241633</v>
      </c>
      <c r="J102" s="35" t="s">
        <v>1019</v>
      </c>
      <c r="K102" s="35" t="s">
        <v>1019</v>
      </c>
      <c r="L102" s="35" t="s">
        <v>1019</v>
      </c>
      <c r="M102" s="35" t="s">
        <v>1019</v>
      </c>
      <c r="N102" s="4" t="s">
        <v>161</v>
      </c>
      <c r="O102" s="4" t="s">
        <v>161</v>
      </c>
      <c r="P102" s="35" t="s">
        <v>166</v>
      </c>
      <c r="Q102" s="36" t="str">
        <f t="shared" si="24"/>
        <v xml:space="preserve"> </v>
      </c>
      <c r="R102" s="36" t="str">
        <f t="shared" si="25"/>
        <v xml:space="preserve"> </v>
      </c>
      <c r="S102" s="37" t="str">
        <f t="shared" si="26"/>
        <v xml:space="preserve"> </v>
      </c>
      <c r="T102" s="37" t="str">
        <f t="shared" si="47"/>
        <v xml:space="preserve"> </v>
      </c>
      <c r="U102" s="37" t="str">
        <f t="shared" si="27"/>
        <v xml:space="preserve"> </v>
      </c>
      <c r="V102" s="37" t="str">
        <f t="shared" si="28"/>
        <v xml:space="preserve"> 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 t="str">
        <f t="shared" si="32"/>
        <v xml:space="preserve"> </v>
      </c>
      <c r="AA102" s="1" t="str">
        <f t="shared" si="33"/>
        <v xml:space="preserve"> </v>
      </c>
      <c r="AB102" s="1" t="str">
        <f t="shared" si="34"/>
        <v xml:space="preserve"> </v>
      </c>
      <c r="AC102" s="1" t="str">
        <f t="shared" si="35"/>
        <v xml:space="preserve"> 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121</v>
      </c>
      <c r="AP102" t="s">
        <v>1035</v>
      </c>
      <c r="AQ102" s="22" t="e">
        <v>#VALUE!</v>
      </c>
      <c r="AR102" s="21" t="e">
        <v>#VALUE!</v>
      </c>
      <c r="AS102" t="s">
        <v>166</v>
      </c>
      <c r="AT102" t="e">
        <v>#VALUE!</v>
      </c>
      <c r="AU102" t="e">
        <v>#VALUE!</v>
      </c>
      <c r="AV102" t="s">
        <v>1126</v>
      </c>
    </row>
    <row r="103" spans="1:48" x14ac:dyDescent="0.25">
      <c r="A103" s="14">
        <v>1.0599999999999982E-9</v>
      </c>
      <c r="B103" t="s">
        <v>76</v>
      </c>
      <c r="C103" s="4">
        <v>5</v>
      </c>
      <c r="D103" s="4">
        <v>0</v>
      </c>
      <c r="E103" s="4">
        <v>1</v>
      </c>
      <c r="F103" s="4">
        <v>6</v>
      </c>
      <c r="G103" s="4">
        <v>5.8000001907348633</v>
      </c>
      <c r="H103" s="4">
        <v>4.16</v>
      </c>
      <c r="I103" s="34">
        <v>109.60190792443323</v>
      </c>
      <c r="J103" s="35">
        <v>2.8888888888888893</v>
      </c>
      <c r="K103" s="35">
        <v>1.9715639810426542</v>
      </c>
      <c r="L103" s="35">
        <v>4.1494972067039102</v>
      </c>
      <c r="M103" s="35">
        <v>3.4307621247113165</v>
      </c>
      <c r="N103" s="4">
        <v>1.18</v>
      </c>
      <c r="O103" s="4" t="s">
        <v>161</v>
      </c>
      <c r="P103" s="35">
        <v>5.7692307692307692</v>
      </c>
      <c r="Q103" s="36">
        <f t="shared" si="24"/>
        <v>83.33333333439333</v>
      </c>
      <c r="R103" s="36" t="str">
        <f t="shared" si="25"/>
        <v xml:space="preserve"> </v>
      </c>
      <c r="S103" s="37">
        <f t="shared" si="26"/>
        <v>0.39423081614049582</v>
      </c>
      <c r="T103" s="37" t="str">
        <f t="shared" si="47"/>
        <v/>
      </c>
      <c r="U103" s="37" t="str">
        <f t="shared" si="27"/>
        <v/>
      </c>
      <c r="V103" s="37">
        <f t="shared" si="28"/>
        <v>-0.6108578139224744</v>
      </c>
      <c r="W103" s="37" t="str">
        <f t="shared" si="29"/>
        <v/>
      </c>
      <c r="X103" s="37">
        <f t="shared" si="30"/>
        <v>-0.35019481853266021</v>
      </c>
      <c r="Y103" s="1" t="str">
        <f t="shared" si="31"/>
        <v xml:space="preserve"> </v>
      </c>
      <c r="Z103" s="1">
        <f t="shared" si="32"/>
        <v>4</v>
      </c>
      <c r="AA103" s="1" t="str">
        <f t="shared" si="33"/>
        <v xml:space="preserve"> </v>
      </c>
      <c r="AB103" s="1">
        <f t="shared" si="34"/>
        <v>13</v>
      </c>
      <c r="AC103" s="1">
        <f t="shared" si="35"/>
        <v>19</v>
      </c>
      <c r="AD103" s="1" t="str">
        <f t="shared" si="36"/>
        <v xml:space="preserve"> </v>
      </c>
      <c r="AE103" s="1">
        <f t="shared" si="37"/>
        <v>11</v>
      </c>
      <c r="AF103" s="1" t="str">
        <f t="shared" si="38"/>
        <v xml:space="preserve"> </v>
      </c>
      <c r="AG103" s="38">
        <f t="shared" si="39"/>
        <v>5.7692307702907693</v>
      </c>
      <c r="AH103" s="38" t="str">
        <f t="shared" si="40"/>
        <v xml:space="preserve"> </v>
      </c>
      <c r="AI103" s="1">
        <f t="shared" si="41"/>
        <v>15</v>
      </c>
      <c r="AJ103" s="1" t="str">
        <f t="shared" si="42"/>
        <v xml:space="preserve"> </v>
      </c>
      <c r="AK103" s="25" t="str">
        <f t="shared" si="43"/>
        <v xml:space="preserve"> </v>
      </c>
      <c r="AL103" s="25" t="str">
        <f t="shared" si="44"/>
        <v xml:space="preserve"> </v>
      </c>
      <c r="AM103" s="1" t="str">
        <f t="shared" si="45"/>
        <v xml:space="preserve"> </v>
      </c>
      <c r="AN103" s="1" t="str">
        <f t="shared" si="46"/>
        <v xml:space="preserve"> </v>
      </c>
      <c r="AO103" t="s">
        <v>76</v>
      </c>
      <c r="AP103" t="s">
        <v>1028</v>
      </c>
      <c r="AQ103" s="22">
        <v>61.085781392247441</v>
      </c>
      <c r="AR103" s="21">
        <v>35.019481853266022</v>
      </c>
      <c r="AS103">
        <v>39.423081508049584</v>
      </c>
      <c r="AT103">
        <v>-61.085781392247441</v>
      </c>
      <c r="AU103">
        <v>-35.019481853266022</v>
      </c>
      <c r="AV103" t="s">
        <v>1127</v>
      </c>
    </row>
    <row r="104" spans="1:48" x14ac:dyDescent="0.25">
      <c r="A104" s="14">
        <v>1.0699999999999982E-9</v>
      </c>
      <c r="B104" t="s">
        <v>983</v>
      </c>
      <c r="C104" s="4">
        <v>3</v>
      </c>
      <c r="D104" s="4">
        <v>0</v>
      </c>
      <c r="E104" s="4">
        <v>0</v>
      </c>
      <c r="F104" s="4">
        <v>3</v>
      </c>
      <c r="G104" s="4">
        <v>33</v>
      </c>
      <c r="H104" s="4">
        <v>14.99</v>
      </c>
      <c r="I104" s="34">
        <v>642.06385555316194</v>
      </c>
      <c r="J104" s="35" t="s">
        <v>1019</v>
      </c>
      <c r="K104" s="35" t="s">
        <v>1019</v>
      </c>
      <c r="L104" s="35" t="s">
        <v>1019</v>
      </c>
      <c r="M104" s="35" t="s">
        <v>1019</v>
      </c>
      <c r="N104" s="4" t="s">
        <v>161</v>
      </c>
      <c r="O104" s="4" t="s">
        <v>161</v>
      </c>
      <c r="P104" s="35" t="s">
        <v>166</v>
      </c>
      <c r="Q104" s="36">
        <f t="shared" si="24"/>
        <v>100.00000000107001</v>
      </c>
      <c r="R104" s="36" t="str">
        <f t="shared" si="25"/>
        <v xml:space="preserve"> </v>
      </c>
      <c r="S104" s="37">
        <f t="shared" si="26"/>
        <v>1.2014676461667313</v>
      </c>
      <c r="T104" s="37" t="str">
        <f t="shared" si="47"/>
        <v/>
      </c>
      <c r="U104" s="37" t="str">
        <f t="shared" si="27"/>
        <v xml:space="preserve"> </v>
      </c>
      <c r="V104" s="37" t="str">
        <f t="shared" si="28"/>
        <v xml:space="preserve"> </v>
      </c>
      <c r="W104" s="37" t="str">
        <f t="shared" si="29"/>
        <v xml:space="preserve"> </v>
      </c>
      <c r="X104" s="37" t="str">
        <f t="shared" si="30"/>
        <v xml:space="preserve"> </v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>
        <f t="shared" si="35"/>
        <v>1</v>
      </c>
      <c r="AD104" s="1" t="str">
        <f t="shared" si="36"/>
        <v xml:space="preserve"> </v>
      </c>
      <c r="AE104" s="1">
        <f t="shared" si="37"/>
        <v>1</v>
      </c>
      <c r="AF104" s="1" t="str">
        <f t="shared" si="38"/>
        <v xml:space="preserve"> </v>
      </c>
      <c r="AG104" s="38" t="str">
        <f t="shared" si="39"/>
        <v xml:space="preserve"> </v>
      </c>
      <c r="AH104" s="38" t="str">
        <f t="shared" si="40"/>
        <v xml:space="preserve"> </v>
      </c>
      <c r="AI104" s="1" t="str">
        <f t="shared" si="41"/>
        <v xml:space="preserve"> 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983</v>
      </c>
      <c r="AP104" t="s">
        <v>1031</v>
      </c>
      <c r="AQ104" s="22" t="e">
        <v>#VALUE!</v>
      </c>
      <c r="AR104" s="21" t="e">
        <v>#VALUE!</v>
      </c>
      <c r="AS104">
        <v>120.14676450967312</v>
      </c>
      <c r="AT104" t="e">
        <v>#VALUE!</v>
      </c>
      <c r="AU104" t="e">
        <v>#VALUE!</v>
      </c>
      <c r="AV104" t="s">
        <v>1128</v>
      </c>
    </row>
    <row r="105" spans="1:48" x14ac:dyDescent="0.25">
      <c r="A105" s="14">
        <v>1.0799999999999981E-9</v>
      </c>
      <c r="B105" t="s">
        <v>46</v>
      </c>
      <c r="C105" s="4">
        <v>15</v>
      </c>
      <c r="D105" s="4">
        <v>5</v>
      </c>
      <c r="E105" s="4">
        <v>7</v>
      </c>
      <c r="F105" s="4">
        <v>27</v>
      </c>
      <c r="G105" s="4">
        <v>2.314000129699707</v>
      </c>
      <c r="H105" s="4">
        <v>1.77</v>
      </c>
      <c r="I105" s="34">
        <v>2629.6288814347504</v>
      </c>
      <c r="J105" s="35">
        <v>4.2961165048543686</v>
      </c>
      <c r="K105" s="35">
        <v>3.3843212237093687</v>
      </c>
      <c r="L105" s="35" t="s">
        <v>1019</v>
      </c>
      <c r="M105" s="35" t="s">
        <v>1019</v>
      </c>
      <c r="N105" s="4">
        <v>0.438</v>
      </c>
      <c r="O105" s="4" t="s">
        <v>161</v>
      </c>
      <c r="P105" s="35">
        <v>0</v>
      </c>
      <c r="Q105" s="36" t="str">
        <f t="shared" si="24"/>
        <v xml:space="preserve"> </v>
      </c>
      <c r="R105" s="36" t="str">
        <f t="shared" si="25"/>
        <v xml:space="preserve"> </v>
      </c>
      <c r="S105" s="37">
        <f t="shared" si="26"/>
        <v>0.30734470712503226</v>
      </c>
      <c r="T105" s="37" t="str">
        <f t="shared" si="47"/>
        <v/>
      </c>
      <c r="U105" s="37" t="str">
        <f t="shared" si="27"/>
        <v/>
      </c>
      <c r="V105" s="37" t="str">
        <f t="shared" si="28"/>
        <v/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 t="str">
        <f t="shared" si="32"/>
        <v xml:space="preserve"> 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29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46</v>
      </c>
      <c r="AP105" t="s">
        <v>1024</v>
      </c>
      <c r="AQ105" s="22">
        <v>42.129994172750365</v>
      </c>
      <c r="AR105" s="21" t="e">
        <v>#VALUE!</v>
      </c>
      <c r="AS105">
        <v>30.73447060450323</v>
      </c>
      <c r="AT105">
        <v>-42.129994172750365</v>
      </c>
      <c r="AU105" t="e">
        <v>#VALUE!</v>
      </c>
      <c r="AV105" t="s">
        <v>1129</v>
      </c>
    </row>
    <row r="106" spans="1:48" x14ac:dyDescent="0.25">
      <c r="A106" s="14">
        <v>1.0899999999999981E-9</v>
      </c>
      <c r="B106" t="s">
        <v>77</v>
      </c>
      <c r="C106" s="4">
        <v>5</v>
      </c>
      <c r="D106" s="4">
        <v>0</v>
      </c>
      <c r="E106" s="4">
        <v>2</v>
      </c>
      <c r="F106" s="4">
        <v>7</v>
      </c>
      <c r="G106" s="4">
        <v>1.7999999523162842</v>
      </c>
      <c r="H106" s="4">
        <v>1.29</v>
      </c>
      <c r="I106" s="34">
        <v>453.7699891569593</v>
      </c>
      <c r="J106" s="35">
        <v>6.3546798029556646</v>
      </c>
      <c r="K106" s="35" t="s">
        <v>1019</v>
      </c>
      <c r="L106" s="35">
        <v>6.8368185575256639</v>
      </c>
      <c r="M106" s="35">
        <v>8.2501570141570149</v>
      </c>
      <c r="N106" s="4">
        <v>7.4999999999999997E-2</v>
      </c>
      <c r="O106" s="4">
        <v>188.88375317772127</v>
      </c>
      <c r="P106" s="35" t="s">
        <v>166</v>
      </c>
      <c r="Q106" s="36">
        <f t="shared" si="24"/>
        <v>71.428571429661432</v>
      </c>
      <c r="R106" s="36" t="str">
        <f t="shared" si="25"/>
        <v xml:space="preserve"> </v>
      </c>
      <c r="S106" s="37">
        <f t="shared" si="26"/>
        <v>0.39534880133518147</v>
      </c>
      <c r="T106" s="37" t="str">
        <f t="shared" si="47"/>
        <v/>
      </c>
      <c r="U106" s="37" t="str">
        <f t="shared" si="27"/>
        <v/>
      </c>
      <c r="V106" s="37" t="str">
        <f t="shared" si="28"/>
        <v/>
      </c>
      <c r="W106" s="37" t="str">
        <f t="shared" si="29"/>
        <v/>
      </c>
      <c r="X106" s="37" t="str">
        <f t="shared" si="30"/>
        <v/>
      </c>
      <c r="Y106" s="1" t="str">
        <f t="shared" si="31"/>
        <v xml:space="preserve"> 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>
        <f t="shared" si="35"/>
        <v>18</v>
      </c>
      <c r="AD106" s="1" t="str">
        <f>IF(ISERROR((RANK(T106,T$7:T$391,1)))=TRUE," ",((RANK(T106,T$7:T$391,1))))</f>
        <v xml:space="preserve"> </v>
      </c>
      <c r="AE106" s="1">
        <f t="shared" si="37"/>
        <v>25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77</v>
      </c>
      <c r="AP106" t="s">
        <v>1026</v>
      </c>
      <c r="AQ106" s="22">
        <v>14.400515718831542</v>
      </c>
      <c r="AR106" s="21">
        <v>-7.0635766727302318</v>
      </c>
      <c r="AS106">
        <v>39.534880024518145</v>
      </c>
      <c r="AT106">
        <v>-14.400515718831542</v>
      </c>
      <c r="AU106">
        <v>7.0635766727302318</v>
      </c>
      <c r="AV106" t="s">
        <v>1130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205</v>
      </c>
      <c r="C1" s="12" t="s">
        <v>206</v>
      </c>
      <c r="D1" s="12" t="s">
        <v>207</v>
      </c>
      <c r="E1" s="12" t="s">
        <v>208</v>
      </c>
      <c r="F1" s="12" t="s">
        <v>209</v>
      </c>
      <c r="G1" s="12" t="s">
        <v>210</v>
      </c>
      <c r="H1" s="12" t="s">
        <v>211</v>
      </c>
      <c r="I1" s="12" t="s">
        <v>212</v>
      </c>
      <c r="J1" s="12" t="s">
        <v>213</v>
      </c>
      <c r="K1" s="12" t="s">
        <v>214</v>
      </c>
      <c r="L1" s="12" t="s">
        <v>215</v>
      </c>
      <c r="M1" s="12" t="s">
        <v>216</v>
      </c>
      <c r="N1" s="12" t="s">
        <v>217</v>
      </c>
      <c r="O1" s="12" t="s">
        <v>218</v>
      </c>
      <c r="P1" s="12" t="s">
        <v>219</v>
      </c>
      <c r="Q1" s="12" t="s">
        <v>220</v>
      </c>
      <c r="R1" s="12" t="s">
        <v>221</v>
      </c>
      <c r="S1" s="12" t="s">
        <v>222</v>
      </c>
      <c r="T1" s="12" t="s">
        <v>223</v>
      </c>
      <c r="U1" s="12" t="s">
        <v>224</v>
      </c>
      <c r="V1" s="12" t="s">
        <v>225</v>
      </c>
      <c r="W1" s="12" t="s">
        <v>226</v>
      </c>
      <c r="X1" s="12" t="s">
        <v>227</v>
      </c>
      <c r="Y1" s="12" t="s">
        <v>228</v>
      </c>
      <c r="Z1" s="12" t="s">
        <v>229</v>
      </c>
      <c r="AA1" s="12" t="s">
        <v>230</v>
      </c>
      <c r="AB1" s="12" t="s">
        <v>231</v>
      </c>
      <c r="AC1" s="12" t="s">
        <v>232</v>
      </c>
      <c r="AD1" s="12" t="s">
        <v>233</v>
      </c>
      <c r="AE1" s="12" t="s">
        <v>234</v>
      </c>
      <c r="AF1" s="12" t="s">
        <v>235</v>
      </c>
      <c r="AG1" s="12" t="s">
        <v>236</v>
      </c>
      <c r="AH1" s="12" t="s">
        <v>237</v>
      </c>
      <c r="AI1" s="12" t="s">
        <v>238</v>
      </c>
      <c r="AJ1" s="12" t="s">
        <v>239</v>
      </c>
      <c r="AK1" s="12" t="s">
        <v>240</v>
      </c>
      <c r="AL1" s="12" t="s">
        <v>241</v>
      </c>
      <c r="AM1" s="12" t="s">
        <v>242</v>
      </c>
      <c r="AN1" s="12" t="s">
        <v>243</v>
      </c>
      <c r="AO1" s="12" t="s">
        <v>244</v>
      </c>
      <c r="AP1" s="12" t="s">
        <v>245</v>
      </c>
      <c r="AQ1" s="12" t="s">
        <v>246</v>
      </c>
      <c r="AR1" s="12" t="s">
        <v>247</v>
      </c>
      <c r="AS1" s="12" t="s">
        <v>248</v>
      </c>
      <c r="AT1" s="12" t="s">
        <v>249</v>
      </c>
      <c r="AU1" s="12" t="s">
        <v>250</v>
      </c>
      <c r="AV1" s="12" t="s">
        <v>251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43390.336982638888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192</v>
      </c>
      <c r="J4" s="29" t="s">
        <v>985</v>
      </c>
      <c r="K4" s="29" t="s">
        <v>1010</v>
      </c>
      <c r="L4" s="29" t="s">
        <v>985</v>
      </c>
      <c r="M4" s="29" t="s">
        <v>1010</v>
      </c>
      <c r="N4" s="28" t="s">
        <v>27</v>
      </c>
      <c r="O4" s="28" t="s">
        <v>28</v>
      </c>
      <c r="P4" s="29" t="s">
        <v>985</v>
      </c>
      <c r="Q4" s="9" t="s">
        <v>137</v>
      </c>
      <c r="R4" s="9" t="s">
        <v>138</v>
      </c>
      <c r="S4" s="8" t="s">
        <v>134</v>
      </c>
      <c r="T4" s="8" t="s">
        <v>193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136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203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1009</v>
      </c>
      <c r="AQ4" t="s">
        <v>200</v>
      </c>
      <c r="AR4" t="s">
        <v>202</v>
      </c>
      <c r="AS4" t="s">
        <v>194</v>
      </c>
      <c r="AT4" t="s">
        <v>201</v>
      </c>
      <c r="AU4" t="s">
        <v>184</v>
      </c>
      <c r="AV4" t="s">
        <v>944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974</v>
      </c>
      <c r="C6" s="31"/>
      <c r="D6" s="31"/>
      <c r="E6" s="31"/>
      <c r="F6" s="31"/>
      <c r="G6" s="32"/>
      <c r="H6" s="32"/>
      <c r="I6" s="33"/>
      <c r="J6" s="32">
        <v>17.248952153153073</v>
      </c>
      <c r="K6" s="32">
        <v>15.656247905992586</v>
      </c>
      <c r="L6" s="32">
        <v>11.350708143003827</v>
      </c>
      <c r="M6" s="32">
        <v>10.438233498609913</v>
      </c>
      <c r="N6" s="32"/>
      <c r="O6" s="32"/>
      <c r="P6" s="32">
        <v>1.9316998555494351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650</v>
      </c>
      <c r="C7" s="4">
        <v>12</v>
      </c>
      <c r="D7" s="4">
        <v>0</v>
      </c>
      <c r="E7" s="4">
        <v>2</v>
      </c>
      <c r="F7" s="4">
        <v>14</v>
      </c>
      <c r="G7" s="4">
        <v>80</v>
      </c>
      <c r="H7" s="4">
        <v>67.459999999999994</v>
      </c>
      <c r="I7" s="34">
        <v>21504.193640619997</v>
      </c>
      <c r="J7" s="35">
        <v>22.614817298022121</v>
      </c>
      <c r="K7" s="35">
        <v>20.203653788559446</v>
      </c>
      <c r="L7" s="35">
        <v>16.065903285301456</v>
      </c>
      <c r="M7" s="35">
        <v>14.731265391304348</v>
      </c>
      <c r="N7" s="4">
        <v>2.7170000000000001</v>
      </c>
      <c r="O7" s="4">
        <v>9.8507462686567084</v>
      </c>
      <c r="P7" s="35">
        <v>0.99911058404980746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85.71428571438571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0.1858879336902759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0.41540977733657147</v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>
        <f>IF(ISERROR((RANK(W7,W$7:W$391,0)))=TRUE," ",((RANK(W7,W$7:W$391,0))))</f>
        <v>52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117</v>
      </c>
      <c r="AD7" s="1" t="str">
        <f>IF(ISERROR((RANK(T7,T$7:T$391,1)))=TRUE," ",((RANK(T7,T$7:T$391,1))))</f>
        <v xml:space="preserve"> </v>
      </c>
      <c r="AE7" s="1">
        <f>IF(ISERROR((RANK(Q7,Q$7:Q$391,0)))=TRUE," ",((RANK(Q7,Q$7:Q$391,0))))</f>
        <v>18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650</v>
      </c>
      <c r="AP7" t="s">
        <v>1054</v>
      </c>
      <c r="AQ7" s="22">
        <v>-31.108354276976648</v>
      </c>
      <c r="AR7" s="21">
        <v>-41.540977733657144</v>
      </c>
      <c r="AS7">
        <v>18.588793359027591</v>
      </c>
      <c r="AT7">
        <v>31.108354276976648</v>
      </c>
      <c r="AU7">
        <v>41.540977733657144</v>
      </c>
      <c r="AV7" t="s">
        <v>1131</v>
      </c>
    </row>
    <row r="8" spans="1:48" x14ac:dyDescent="0.25">
      <c r="A8" s="14">
        <v>1.1000000000000001E-10</v>
      </c>
      <c r="B8" t="s">
        <v>514</v>
      </c>
      <c r="C8" s="4">
        <v>14</v>
      </c>
      <c r="D8" s="4">
        <v>0</v>
      </c>
      <c r="E8" s="4">
        <v>3</v>
      </c>
      <c r="F8" s="4">
        <v>17</v>
      </c>
      <c r="G8" s="4">
        <v>47</v>
      </c>
      <c r="H8" s="4">
        <v>33.28</v>
      </c>
      <c r="I8" s="34">
        <v>15325.746708479999</v>
      </c>
      <c r="J8" s="35">
        <v>6.4110961279136971</v>
      </c>
      <c r="K8" s="35">
        <v>5.3955901426718551</v>
      </c>
      <c r="L8" s="35">
        <v>5.6202817433950427</v>
      </c>
      <c r="M8" s="35">
        <v>5.5543536353989129</v>
      </c>
      <c r="N8" s="4">
        <v>4.3250000000000002</v>
      </c>
      <c r="O8" s="4">
        <v>-20.140845070422522</v>
      </c>
      <c r="P8" s="35">
        <v>1.3491586538461537</v>
      </c>
      <c r="Q8" s="36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82.3529411765806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2">IF(ISERROR((IF((G8/H8-1)&gt;($S$5/100),(G8/H8-1)+A8,"")))=TRUE," ",((IF((G8/H8-1)&gt;($S$5/100),(G8/H8-1)+A8,""))))</f>
        <v>0.41225961549461543</v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/>
      </c>
      <c r="V8" s="37">
        <f t="shared" ref="V8:V71" si="5">IF(ISERROR((IF(((J8/$J$6-1))&lt;($V$5/100),((J8/$J$6-1)),"")))=TRUE," ",((IF(((J8/$J$6-1))&lt;($V$5/100),((J8/$J$6-1)),""))))</f>
        <v>-0.62831967582785819</v>
      </c>
      <c r="W8" s="37" t="str">
        <f t="shared" ref="W8:W71" si="6">IF(ISERROR((IF(((L8/$L$6-1))&gt;($W$5/100),((L8/$L$6-1)),"")))=TRUE," ",((IF(((L8/$L$6-1))&gt;($W$5/100),((L8/$L$6-1)),""))))</f>
        <v/>
      </c>
      <c r="X8" s="37">
        <f t="shared" ref="X8:X71" si="7">IF(ISERROR((IF(((L8/$L$6-1))&lt;($X$5/100),((L8/$L$6-1)),"")))=TRUE," ",((IF(((L8/$L$6-1))&lt;($X$5/100),((L8/$L$6-1)),""))))</f>
        <v>-0.50485188478225607</v>
      </c>
      <c r="Y8" s="1" t="str">
        <f t="shared" ref="Y8:AA71" si="8">IF(ISERROR((RANK(U8,U$7:U$391,0)))=TRUE," ",((RANK(U8,U$7:U$391,0))))</f>
        <v xml:space="preserve"> </v>
      </c>
      <c r="Z8" s="1">
        <f t="shared" ref="Z8:Z71" si="9">IF(ISERROR((RANK(V8,V$7:V$391,1)))=TRUE," ",((RANK(V8,V$7:V$391,1))))</f>
        <v>10</v>
      </c>
      <c r="AA8" s="1" t="str">
        <f t="shared" si="8"/>
        <v xml:space="preserve"> </v>
      </c>
      <c r="AB8" s="1">
        <f t="shared" ref="AB8:AB71" si="10">IF(ISERROR((RANK(X8,X$7:X$391,1)))=TRUE," ",((RANK(X8,X$7:X$391,1))))</f>
        <v>18</v>
      </c>
      <c r="AC8" s="1">
        <f t="shared" ref="AC8:AC39" si="11">IF(ISERROR((RANK(S8,S$7:S$391,0)))=TRUE," ",((RANK(S8,S$7:S$391,0))))</f>
        <v>11</v>
      </c>
      <c r="AD8" s="1" t="str">
        <f t="shared" ref="AD8:AD71" si="12">IF(ISERROR((RANK(T8,T$7:T$391,1)))=TRUE," ",((RANK(T8,T$7:T$391,1))))</f>
        <v xml:space="preserve"> </v>
      </c>
      <c r="AE8" s="1">
        <f t="shared" ref="AE8:AF71" si="13">IF(ISERROR((RANK(Q8,Q$7:Q$391,0)))=TRUE," ",((RANK(Q8,Q$7:Q$391,0))))</f>
        <v>25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514</v>
      </c>
      <c r="AP8" t="s">
        <v>1031</v>
      </c>
      <c r="AQ8" s="22">
        <v>62.831967582785822</v>
      </c>
      <c r="AR8" s="21">
        <v>50.485188478225609</v>
      </c>
      <c r="AS8">
        <v>41.22596153846154</v>
      </c>
      <c r="AT8">
        <v>-62.831967582785822</v>
      </c>
      <c r="AU8">
        <v>-50.485188478225609</v>
      </c>
      <c r="AV8" t="s">
        <v>1132</v>
      </c>
    </row>
    <row r="9" spans="1:48" x14ac:dyDescent="0.25">
      <c r="A9" s="14">
        <v>1.2E-10</v>
      </c>
      <c r="B9" t="s">
        <v>742</v>
      </c>
      <c r="C9" s="4">
        <v>13</v>
      </c>
      <c r="D9" s="4">
        <v>0</v>
      </c>
      <c r="E9" s="4">
        <v>12</v>
      </c>
      <c r="F9" s="4">
        <v>25</v>
      </c>
      <c r="G9" s="4">
        <v>175</v>
      </c>
      <c r="H9" s="4">
        <v>168.37</v>
      </c>
      <c r="I9" s="34">
        <v>12473.061409460001</v>
      </c>
      <c r="J9" s="35">
        <v>20.993765586034915</v>
      </c>
      <c r="K9" s="35">
        <v>18.559303350970016</v>
      </c>
      <c r="L9" s="35">
        <v>11.803758918730784</v>
      </c>
      <c r="M9" s="35">
        <v>11.136743015078126</v>
      </c>
      <c r="N9" s="4">
        <v>6.9430000000000005</v>
      </c>
      <c r="O9" s="4">
        <v>21.538461538461544</v>
      </c>
      <c r="P9" s="35">
        <v>0.14610678862030052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si="2"/>
        <v/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 t="str">
        <f t="shared" si="7"/>
        <v/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 t="str">
        <f t="shared" si="10"/>
        <v xml:space="preserve"> </v>
      </c>
      <c r="AC9" s="1" t="str">
        <f t="shared" si="11"/>
        <v xml:space="preserve"> 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742</v>
      </c>
      <c r="AP9" t="s">
        <v>1028</v>
      </c>
      <c r="AQ9" s="22">
        <v>-21.710382170648536</v>
      </c>
      <c r="AR9" s="21">
        <v>-3.9913877620596061</v>
      </c>
      <c r="AS9">
        <v>3.9377561323276078</v>
      </c>
      <c r="AT9">
        <v>21.710382170648536</v>
      </c>
      <c r="AU9">
        <v>3.9913877620596061</v>
      </c>
      <c r="AV9" t="s">
        <v>1133</v>
      </c>
    </row>
    <row r="10" spans="1:48" x14ac:dyDescent="0.25">
      <c r="A10" s="14">
        <v>1.2999999999999999E-10</v>
      </c>
      <c r="B10" t="s">
        <v>499</v>
      </c>
      <c r="C10" s="4">
        <v>29</v>
      </c>
      <c r="D10" s="4">
        <v>2</v>
      </c>
      <c r="E10" s="4">
        <v>16</v>
      </c>
      <c r="F10" s="4">
        <v>47</v>
      </c>
      <c r="G10" s="4">
        <v>241</v>
      </c>
      <c r="H10" s="4">
        <v>222.15</v>
      </c>
      <c r="I10" s="34">
        <v>1072968.0609000002</v>
      </c>
      <c r="J10" s="35">
        <v>16.231915826391933</v>
      </c>
      <c r="K10" s="35">
        <v>14.906394685633765</v>
      </c>
      <c r="L10" s="35">
        <v>11.063185262934443</v>
      </c>
      <c r="M10" s="35">
        <v>10.524822790018744</v>
      </c>
      <c r="N10" s="4">
        <v>11.786</v>
      </c>
      <c r="O10" s="4">
        <v>33.774636425696549</v>
      </c>
      <c r="P10" s="35">
        <v>1.3986045464776053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"/>
        <v/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 t="str">
        <f t="shared" si="11"/>
        <v xml:space="preserve"> 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499</v>
      </c>
      <c r="AP10" t="s">
        <v>1033</v>
      </c>
      <c r="AQ10" s="22">
        <v>5.8962209282679705</v>
      </c>
      <c r="AR10" s="21">
        <v>2.5330831913478624</v>
      </c>
      <c r="AS10">
        <v>8.4852577087553449</v>
      </c>
      <c r="AT10">
        <v>-5.8962209282679705</v>
      </c>
      <c r="AU10">
        <v>-2.5330831913478624</v>
      </c>
      <c r="AV10" t="s">
        <v>1134</v>
      </c>
    </row>
    <row r="11" spans="1:48" x14ac:dyDescent="0.25">
      <c r="A11" s="14">
        <v>1.3999999999999998E-10</v>
      </c>
      <c r="B11" t="s">
        <v>261</v>
      </c>
      <c r="C11" s="4">
        <v>9</v>
      </c>
      <c r="D11" s="4">
        <v>2</v>
      </c>
      <c r="E11" s="4">
        <v>11</v>
      </c>
      <c r="F11" s="4">
        <v>22</v>
      </c>
      <c r="G11" s="4">
        <v>105</v>
      </c>
      <c r="H11" s="4">
        <v>91.91</v>
      </c>
      <c r="I11" s="34">
        <v>139176.80367317999</v>
      </c>
      <c r="J11" s="35">
        <v>10.332771219786396</v>
      </c>
      <c r="K11" s="35">
        <v>9.3489980673380124</v>
      </c>
      <c r="L11" s="35">
        <v>10.290772153219915</v>
      </c>
      <c r="M11" s="35">
        <v>9.6742847851439855</v>
      </c>
      <c r="N11" s="4">
        <v>7.8580000000000005</v>
      </c>
      <c r="O11" s="4">
        <v>42.836879432624137</v>
      </c>
      <c r="P11" s="35">
        <v>4.6273528451746273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"/>
        <v/>
      </c>
      <c r="T11" s="37" t="str">
        <f t="shared" si="3"/>
        <v/>
      </c>
      <c r="U11" s="37" t="str">
        <f t="shared" si="4"/>
        <v/>
      </c>
      <c r="V11" s="37" t="str">
        <f t="shared" si="5"/>
        <v/>
      </c>
      <c r="W11" s="37" t="str">
        <f t="shared" si="6"/>
        <v/>
      </c>
      <c r="X11" s="37" t="str">
        <f t="shared" si="7"/>
        <v/>
      </c>
      <c r="Y11" s="1" t="str">
        <f t="shared" si="8"/>
        <v xml:space="preserve"> </v>
      </c>
      <c r="Z11" s="1" t="str">
        <f t="shared" si="9"/>
        <v xml:space="preserve"> </v>
      </c>
      <c r="AA11" s="1" t="str">
        <f t="shared" si="8"/>
        <v xml:space="preserve"> </v>
      </c>
      <c r="AB11" s="1" t="str">
        <f t="shared" si="10"/>
        <v xml:space="preserve"> </v>
      </c>
      <c r="AC11" s="1" t="str">
        <f t="shared" si="11"/>
        <v xml:space="preserve"> </v>
      </c>
      <c r="AD11" s="1" t="str">
        <f t="shared" si="12"/>
        <v xml:space="preserve"> </v>
      </c>
      <c r="AE11" s="1" t="str">
        <f t="shared" si="13"/>
        <v xml:space="preserve"> </v>
      </c>
      <c r="AF11" s="1" t="str">
        <f t="shared" si="13"/>
        <v xml:space="preserve"> </v>
      </c>
      <c r="AG11" s="38">
        <f t="shared" si="14"/>
        <v>4.6273528453146273</v>
      </c>
      <c r="AH11" s="38" t="str">
        <f t="shared" si="15"/>
        <v xml:space="preserve"> </v>
      </c>
      <c r="AI11" s="1">
        <f t="shared" si="16"/>
        <v>24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261</v>
      </c>
      <c r="AP11" t="s">
        <v>1054</v>
      </c>
      <c r="AQ11" s="22">
        <v>40.096238148022302</v>
      </c>
      <c r="AR11" s="21">
        <v>9.3380604666257643</v>
      </c>
      <c r="AS11">
        <v>14.242193450114238</v>
      </c>
      <c r="AT11">
        <v>-40.096238148022302</v>
      </c>
      <c r="AU11">
        <v>-9.3380604666257643</v>
      </c>
      <c r="AV11" t="s">
        <v>1135</v>
      </c>
    </row>
    <row r="12" spans="1:48" x14ac:dyDescent="0.25">
      <c r="A12" s="14">
        <v>1.4999999999999997E-10</v>
      </c>
      <c r="B12" t="s">
        <v>582</v>
      </c>
      <c r="C12" s="4">
        <v>10</v>
      </c>
      <c r="D12" s="4">
        <v>0</v>
      </c>
      <c r="E12" s="4">
        <v>8</v>
      </c>
      <c r="F12" s="4">
        <v>18</v>
      </c>
      <c r="G12" s="4">
        <v>99.5</v>
      </c>
      <c r="H12" s="4">
        <v>92.57</v>
      </c>
      <c r="I12" s="34">
        <v>20028.134535079997</v>
      </c>
      <c r="J12" s="35">
        <v>12.999578710855214</v>
      </c>
      <c r="K12" s="35">
        <v>11.967679379444084</v>
      </c>
      <c r="L12" s="35">
        <v>9.2881855344372806</v>
      </c>
      <c r="M12" s="35">
        <v>8.8379273638071361</v>
      </c>
      <c r="N12" s="4">
        <v>6.4889999999999999</v>
      </c>
      <c r="O12" s="4">
        <v>8.2706766917293137</v>
      </c>
      <c r="P12" s="35">
        <v>1.7478664794209791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"/>
        <v/>
      </c>
      <c r="T12" s="37" t="str">
        <f t="shared" si="3"/>
        <v/>
      </c>
      <c r="U12" s="37" t="str">
        <f t="shared" si="4"/>
        <v/>
      </c>
      <c r="V12" s="37" t="str">
        <f t="shared" si="5"/>
        <v/>
      </c>
      <c r="W12" s="37" t="str">
        <f t="shared" si="6"/>
        <v/>
      </c>
      <c r="X12" s="37">
        <f t="shared" si="7"/>
        <v>-0.18170871654715315</v>
      </c>
      <c r="Y12" s="1" t="str">
        <f t="shared" si="8"/>
        <v xml:space="preserve"> </v>
      </c>
      <c r="Z12" s="1" t="str">
        <f t="shared" si="9"/>
        <v xml:space="preserve"> </v>
      </c>
      <c r="AA12" s="1" t="str">
        <f t="shared" si="8"/>
        <v xml:space="preserve"> </v>
      </c>
      <c r="AB12" s="1">
        <f t="shared" si="10"/>
        <v>116</v>
      </c>
      <c r="AC12" s="1" t="str">
        <f t="shared" si="11"/>
        <v xml:space="preserve"> 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582</v>
      </c>
      <c r="AP12" t="s">
        <v>1054</v>
      </c>
      <c r="AQ12" s="22">
        <v>24.635545420775497</v>
      </c>
      <c r="AR12" s="21">
        <v>18.170871654715313</v>
      </c>
      <c r="AS12">
        <v>7.4862266392999866</v>
      </c>
      <c r="AT12">
        <v>-24.635545420775497</v>
      </c>
      <c r="AU12">
        <v>-18.170871654715313</v>
      </c>
      <c r="AV12" t="s">
        <v>1136</v>
      </c>
    </row>
    <row r="13" spans="1:48" x14ac:dyDescent="0.25">
      <c r="A13" s="14">
        <v>1.5999999999999996E-10</v>
      </c>
      <c r="B13" t="s">
        <v>301</v>
      </c>
      <c r="C13" s="4">
        <v>18</v>
      </c>
      <c r="D13" s="4">
        <v>0</v>
      </c>
      <c r="E13" s="4">
        <v>5</v>
      </c>
      <c r="F13" s="4">
        <v>23</v>
      </c>
      <c r="G13" s="4">
        <v>77</v>
      </c>
      <c r="H13" s="4">
        <v>70.95</v>
      </c>
      <c r="I13" s="34">
        <v>124468.9531998</v>
      </c>
      <c r="J13" s="35">
        <v>21.837488457987074</v>
      </c>
      <c r="K13" s="35">
        <v>19.417077175697866</v>
      </c>
      <c r="L13" s="35">
        <v>16.739385593934269</v>
      </c>
      <c r="M13" s="35">
        <v>15.011631080527783</v>
      </c>
      <c r="N13" s="4">
        <v>2.8879999999999999</v>
      </c>
      <c r="O13" s="4">
        <v>12.878787878787874</v>
      </c>
      <c r="P13" s="35">
        <v>1.7434813248766738</v>
      </c>
      <c r="Q13" s="36">
        <f t="shared" si="0"/>
        <v>78.260869565377391</v>
      </c>
      <c r="R13" s="36" t="str">
        <f t="shared" si="1"/>
        <v xml:space="preserve"> </v>
      </c>
      <c r="S13" s="37" t="str">
        <f t="shared" si="2"/>
        <v/>
      </c>
      <c r="T13" s="37" t="str">
        <f t="shared" si="3"/>
        <v/>
      </c>
      <c r="U13" s="37" t="str">
        <f t="shared" si="4"/>
        <v/>
      </c>
      <c r="V13" s="37" t="str">
        <f t="shared" si="5"/>
        <v/>
      </c>
      <c r="W13" s="37">
        <f t="shared" si="6"/>
        <v>0.47474372374307161</v>
      </c>
      <c r="X13" s="37" t="str">
        <f t="shared" si="7"/>
        <v/>
      </c>
      <c r="Y13" s="1" t="str">
        <f t="shared" si="8"/>
        <v xml:space="preserve"> </v>
      </c>
      <c r="Z13" s="1" t="str">
        <f t="shared" si="9"/>
        <v xml:space="preserve"> </v>
      </c>
      <c r="AA13" s="1">
        <f t="shared" si="8"/>
        <v>46</v>
      </c>
      <c r="AB13" s="1" t="str">
        <f t="shared" si="10"/>
        <v xml:space="preserve"> </v>
      </c>
      <c r="AC13" s="1" t="str">
        <f t="shared" si="11"/>
        <v xml:space="preserve"> </v>
      </c>
      <c r="AD13" s="1" t="str">
        <f t="shared" si="12"/>
        <v xml:space="preserve"> </v>
      </c>
      <c r="AE13" s="1">
        <f t="shared" si="13"/>
        <v>41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301</v>
      </c>
      <c r="AP13" t="s">
        <v>1054</v>
      </c>
      <c r="AQ13" s="22">
        <v>-26.601826383959359</v>
      </c>
      <c r="AR13" s="21">
        <v>-47.474372374307158</v>
      </c>
      <c r="AS13">
        <v>8.5271317829457303</v>
      </c>
      <c r="AT13">
        <v>26.601826383959359</v>
      </c>
      <c r="AU13">
        <v>47.474372374307158</v>
      </c>
      <c r="AV13" t="s">
        <v>1137</v>
      </c>
    </row>
    <row r="14" spans="1:48" x14ac:dyDescent="0.25">
      <c r="A14" s="14">
        <v>1.6999999999999996E-10</v>
      </c>
      <c r="B14" t="s">
        <v>619</v>
      </c>
      <c r="C14" s="4">
        <v>17</v>
      </c>
      <c r="D14" s="4">
        <v>3</v>
      </c>
      <c r="E14" s="4">
        <v>9</v>
      </c>
      <c r="F14" s="4">
        <v>29</v>
      </c>
      <c r="G14" s="4">
        <v>180</v>
      </c>
      <c r="H14" s="4">
        <v>161.19999999999999</v>
      </c>
      <c r="I14" s="34">
        <v>103443.28156239998</v>
      </c>
      <c r="J14" s="35">
        <v>22.317596566523605</v>
      </c>
      <c r="K14" s="35">
        <v>20.315059861373658</v>
      </c>
      <c r="L14" s="35">
        <v>13.684122157817548</v>
      </c>
      <c r="M14" s="35">
        <v>12.680619807679099</v>
      </c>
      <c r="N14" s="4">
        <v>7.2229999999999999</v>
      </c>
      <c r="O14" s="4">
        <v>3.9106145251396685</v>
      </c>
      <c r="P14" s="35">
        <v>1.7940446650124071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>
        <f t="shared" si="6"/>
        <v>0.20557431178881602</v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>
        <f t="shared" si="8"/>
        <v>87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 t="str">
        <f t="shared" si="13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619</v>
      </c>
      <c r="AP14" t="s">
        <v>1033</v>
      </c>
      <c r="AQ14" s="22">
        <v>-29.385230872960566</v>
      </c>
      <c r="AR14" s="21">
        <v>-20.5574311788816</v>
      </c>
      <c r="AS14">
        <v>11.662531017369737</v>
      </c>
      <c r="AT14">
        <v>29.385230872960566</v>
      </c>
      <c r="AU14">
        <v>20.5574311788816</v>
      </c>
      <c r="AV14" t="s">
        <v>1138</v>
      </c>
    </row>
    <row r="15" spans="1:48" x14ac:dyDescent="0.25">
      <c r="A15" s="14">
        <v>1.7999999999999995E-10</v>
      </c>
      <c r="B15" t="s">
        <v>496</v>
      </c>
      <c r="C15" s="4">
        <v>21</v>
      </c>
      <c r="D15" s="4">
        <v>0</v>
      </c>
      <c r="E15" s="4">
        <v>9</v>
      </c>
      <c r="F15" s="4">
        <v>30</v>
      </c>
      <c r="G15" s="4">
        <v>298</v>
      </c>
      <c r="H15" s="4">
        <v>260.67</v>
      </c>
      <c r="I15" s="34">
        <v>127241.76648309002</v>
      </c>
      <c r="J15" s="35">
        <v>32.6776983828507</v>
      </c>
      <c r="K15" s="35">
        <v>27.610422624721956</v>
      </c>
      <c r="L15" s="35">
        <v>25.048135761708963</v>
      </c>
      <c r="M15" s="35">
        <v>21.29513805522209</v>
      </c>
      <c r="N15" s="4">
        <v>6.8209999999999997</v>
      </c>
      <c r="O15" s="4">
        <v>49.761904761904759</v>
      </c>
      <c r="P15" s="35">
        <v>0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>
        <f t="shared" si="4"/>
        <v>0.89447440590629057</v>
      </c>
      <c r="V15" s="37" t="str">
        <f t="shared" si="5"/>
        <v/>
      </c>
      <c r="W15" s="37">
        <f t="shared" si="6"/>
        <v>1.2067465259555408</v>
      </c>
      <c r="X15" s="37" t="str">
        <f t="shared" si="7"/>
        <v/>
      </c>
      <c r="Y15" s="1">
        <f t="shared" si="8"/>
        <v>11</v>
      </c>
      <c r="Z15" s="1" t="str">
        <f t="shared" si="9"/>
        <v xml:space="preserve"> </v>
      </c>
      <c r="AA15" s="1">
        <f t="shared" si="8"/>
        <v>9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496</v>
      </c>
      <c r="AP15" t="s">
        <v>1033</v>
      </c>
      <c r="AQ15" s="22">
        <v>-89.447440590629057</v>
      </c>
      <c r="AR15" s="21">
        <v>-120.67465259555408</v>
      </c>
      <c r="AS15">
        <v>14.320788736716917</v>
      </c>
      <c r="AT15">
        <v>89.447440590629057</v>
      </c>
      <c r="AU15">
        <v>120.67465259555408</v>
      </c>
      <c r="AV15" t="s">
        <v>1139</v>
      </c>
    </row>
    <row r="16" spans="1:48" x14ac:dyDescent="0.25">
      <c r="A16" s="14">
        <v>1.8999999999999994E-10</v>
      </c>
      <c r="B16" t="s">
        <v>285</v>
      </c>
      <c r="C16" s="4">
        <v>16</v>
      </c>
      <c r="D16" s="4">
        <v>0</v>
      </c>
      <c r="E16" s="4">
        <v>11</v>
      </c>
      <c r="F16" s="4">
        <v>27</v>
      </c>
      <c r="G16" s="4">
        <v>107</v>
      </c>
      <c r="H16" s="4">
        <v>85.76</v>
      </c>
      <c r="I16" s="34">
        <v>31874.416284160001</v>
      </c>
      <c r="J16" s="35">
        <v>14.457181389076197</v>
      </c>
      <c r="K16" s="35">
        <v>13.275541795665635</v>
      </c>
      <c r="L16" s="35">
        <v>12.920156110615522</v>
      </c>
      <c r="M16" s="35">
        <v>12.054125160051216</v>
      </c>
      <c r="N16" s="4">
        <v>5.9640000000000004</v>
      </c>
      <c r="O16" s="4">
        <v>5.6551724137931085</v>
      </c>
      <c r="P16" s="35">
        <v>2.3157649253731343</v>
      </c>
      <c r="Q16" s="36" t="str">
        <f t="shared" si="0"/>
        <v xml:space="preserve"> </v>
      </c>
      <c r="R16" s="36" t="str">
        <f t="shared" si="1"/>
        <v xml:space="preserve"> </v>
      </c>
      <c r="S16" s="37">
        <f t="shared" si="2"/>
        <v>0.24766791063776103</v>
      </c>
      <c r="T16" s="37" t="str">
        <f t="shared" si="3"/>
        <v/>
      </c>
      <c r="U16" s="37" t="str">
        <f t="shared" si="4"/>
        <v/>
      </c>
      <c r="V16" s="37" t="str">
        <f t="shared" si="5"/>
        <v/>
      </c>
      <c r="W16" s="37">
        <f t="shared" si="6"/>
        <v>0.13826872718765548</v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>
        <f t="shared" si="8"/>
        <v>109</v>
      </c>
      <c r="AB16" s="1" t="str">
        <f t="shared" si="10"/>
        <v xml:space="preserve"> </v>
      </c>
      <c r="AC16" s="1">
        <f t="shared" si="11"/>
        <v>71</v>
      </c>
      <c r="AD16" s="1" t="str">
        <f t="shared" si="12"/>
        <v xml:space="preserve"> </v>
      </c>
      <c r="AE16" s="1" t="str">
        <f t="shared" si="13"/>
        <v xml:space="preserve"> </v>
      </c>
      <c r="AF16" s="1" t="str">
        <f t="shared" si="13"/>
        <v xml:space="preserve"> </v>
      </c>
      <c r="AG16" s="38">
        <f t="shared" si="14"/>
        <v>2.3157649255631343</v>
      </c>
      <c r="AH16" s="38" t="str">
        <f t="shared" si="15"/>
        <v xml:space="preserve"> </v>
      </c>
      <c r="AI16" s="1">
        <f t="shared" si="16"/>
        <v>165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285</v>
      </c>
      <c r="AP16" t="s">
        <v>1033</v>
      </c>
      <c r="AQ16" s="22">
        <v>16.18516150597905</v>
      </c>
      <c r="AR16" s="21">
        <v>-13.826872718765548</v>
      </c>
      <c r="AS16">
        <v>24.766791044776106</v>
      </c>
      <c r="AT16">
        <v>-16.18516150597905</v>
      </c>
      <c r="AU16">
        <v>13.826872718765548</v>
      </c>
      <c r="AV16" t="s">
        <v>1140</v>
      </c>
    </row>
    <row r="17" spans="1:48" x14ac:dyDescent="0.25">
      <c r="A17" s="14">
        <v>1.9999999999999993E-10</v>
      </c>
      <c r="B17" t="s">
        <v>310</v>
      </c>
      <c r="C17" s="4">
        <v>7</v>
      </c>
      <c r="D17" s="4">
        <v>1</v>
      </c>
      <c r="E17" s="4">
        <v>8</v>
      </c>
      <c r="F17" s="4">
        <v>16</v>
      </c>
      <c r="G17" s="4">
        <v>53.5</v>
      </c>
      <c r="H17" s="4">
        <v>49.3</v>
      </c>
      <c r="I17" s="34">
        <v>27595.053721399996</v>
      </c>
      <c r="J17" s="35">
        <v>13.577526852106857</v>
      </c>
      <c r="K17" s="35">
        <v>12.949829261885998</v>
      </c>
      <c r="L17" s="35">
        <v>9.5460051548180349</v>
      </c>
      <c r="M17" s="35">
        <v>9.7419416430594907</v>
      </c>
      <c r="N17" s="4">
        <v>3.464</v>
      </c>
      <c r="O17" s="4">
        <v>84.000000000000014</v>
      </c>
      <c r="P17" s="35">
        <v>2.827586206896552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"/>
        <v/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>
        <f t="shared" si="7"/>
        <v>-0.15899474864906527</v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>
        <f t="shared" si="10"/>
        <v>123</v>
      </c>
      <c r="AC17" s="1" t="str">
        <f t="shared" si="11"/>
        <v xml:space="preserve"> </v>
      </c>
      <c r="AD17" s="1" t="str">
        <f t="shared" si="12"/>
        <v xml:space="preserve"> </v>
      </c>
      <c r="AE17" s="1" t="str">
        <f t="shared" si="13"/>
        <v xml:space="preserve"> </v>
      </c>
      <c r="AF17" s="1" t="str">
        <f t="shared" si="13"/>
        <v xml:space="preserve"> </v>
      </c>
      <c r="AG17" s="38">
        <f t="shared" si="14"/>
        <v>2.8275862070965521</v>
      </c>
      <c r="AH17" s="38" t="str">
        <f t="shared" si="15"/>
        <v xml:space="preserve"> </v>
      </c>
      <c r="AI17" s="1">
        <f t="shared" si="16"/>
        <v>125</v>
      </c>
      <c r="AJ17" s="1" t="str">
        <f t="shared" si="16"/>
        <v xml:space="preserve"> </v>
      </c>
      <c r="AK17" s="25">
        <f t="shared" si="17"/>
        <v>84.000000000200018</v>
      </c>
      <c r="AL17" s="25" t="str">
        <f t="shared" si="18"/>
        <v xml:space="preserve"> </v>
      </c>
      <c r="AM17" s="1">
        <f t="shared" si="19"/>
        <v>2</v>
      </c>
      <c r="AN17" s="1" t="str">
        <f t="shared" si="19"/>
        <v xml:space="preserve"> </v>
      </c>
      <c r="AO17" t="s">
        <v>310</v>
      </c>
      <c r="AP17" t="s">
        <v>1020</v>
      </c>
      <c r="AQ17" s="22">
        <v>21.284917880504917</v>
      </c>
      <c r="AR17" s="21">
        <v>15.899474864906527</v>
      </c>
      <c r="AS17">
        <v>8.5192697768762713</v>
      </c>
      <c r="AT17">
        <v>-21.284917880504917</v>
      </c>
      <c r="AU17">
        <v>-15.899474864906527</v>
      </c>
      <c r="AV17" t="s">
        <v>1141</v>
      </c>
    </row>
    <row r="18" spans="1:48" x14ac:dyDescent="0.25">
      <c r="A18" s="14">
        <v>2.0999999999999992E-10</v>
      </c>
      <c r="B18" t="s">
        <v>311</v>
      </c>
      <c r="C18" s="4">
        <v>7</v>
      </c>
      <c r="D18" s="4">
        <v>1</v>
      </c>
      <c r="E18" s="4">
        <v>14</v>
      </c>
      <c r="F18" s="4">
        <v>22</v>
      </c>
      <c r="G18" s="4">
        <v>148.5</v>
      </c>
      <c r="H18" s="4">
        <v>143.28</v>
      </c>
      <c r="I18" s="34">
        <v>62676.380418480003</v>
      </c>
      <c r="J18" s="35">
        <v>27.654892877822814</v>
      </c>
      <c r="K18" s="35">
        <v>24.157814871016694</v>
      </c>
      <c r="L18" s="35">
        <v>18.698713551549627</v>
      </c>
      <c r="M18" s="35">
        <v>16.577337239407214</v>
      </c>
      <c r="N18" s="4">
        <v>5.181</v>
      </c>
      <c r="O18" s="4">
        <v>22.307692307692303</v>
      </c>
      <c r="P18" s="35">
        <v>1.9221105527638189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"/>
        <v/>
      </c>
      <c r="T18" s="37" t="str">
        <f t="shared" si="3"/>
        <v/>
      </c>
      <c r="U18" s="37">
        <f t="shared" si="4"/>
        <v>0.60327958662506664</v>
      </c>
      <c r="V18" s="37" t="str">
        <f t="shared" si="5"/>
        <v/>
      </c>
      <c r="W18" s="37">
        <f t="shared" si="6"/>
        <v>0.64736096778903174</v>
      </c>
      <c r="X18" s="37" t="str">
        <f t="shared" si="7"/>
        <v/>
      </c>
      <c r="Y18" s="1">
        <f t="shared" si="8"/>
        <v>21</v>
      </c>
      <c r="Z18" s="1" t="str">
        <f t="shared" si="9"/>
        <v xml:space="preserve"> </v>
      </c>
      <c r="AA18" s="1">
        <f t="shared" si="8"/>
        <v>34</v>
      </c>
      <c r="AB18" s="1" t="str">
        <f t="shared" si="10"/>
        <v xml:space="preserve"> </v>
      </c>
      <c r="AC18" s="1" t="str">
        <f t="shared" si="11"/>
        <v xml:space="preserve"> 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 t="str">
        <f t="shared" si="14"/>
        <v xml:space="preserve"> </v>
      </c>
      <c r="AH18" s="38" t="str">
        <f t="shared" si="15"/>
        <v xml:space="preserve"> </v>
      </c>
      <c r="AI18" s="1" t="str">
        <f t="shared" si="16"/>
        <v xml:space="preserve"> 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311</v>
      </c>
      <c r="AP18" t="s">
        <v>1033</v>
      </c>
      <c r="AQ18" s="22">
        <v>-60.327958662506667</v>
      </c>
      <c r="AR18" s="21">
        <v>-64.736096778903175</v>
      </c>
      <c r="AS18">
        <v>3.6432160804020119</v>
      </c>
      <c r="AT18">
        <v>60.327958662506667</v>
      </c>
      <c r="AU18">
        <v>64.736096778903175</v>
      </c>
      <c r="AV18" t="s">
        <v>1142</v>
      </c>
    </row>
    <row r="19" spans="1:48" x14ac:dyDescent="0.25">
      <c r="A19" s="14">
        <v>2.1999999999999991E-10</v>
      </c>
      <c r="B19" t="s">
        <v>748</v>
      </c>
      <c r="C19" s="4">
        <v>17</v>
      </c>
      <c r="D19" s="4">
        <v>1</v>
      </c>
      <c r="E19" s="4">
        <v>12</v>
      </c>
      <c r="F19" s="4">
        <v>30</v>
      </c>
      <c r="G19" s="4">
        <v>270</v>
      </c>
      <c r="H19" s="4">
        <v>213.05</v>
      </c>
      <c r="I19" s="34">
        <v>11705.73206255</v>
      </c>
      <c r="J19" s="35">
        <v>8.3463919141267731</v>
      </c>
      <c r="K19" s="35">
        <v>7.3170312875639665</v>
      </c>
      <c r="L19" s="35">
        <v>5.9957461756770547</v>
      </c>
      <c r="M19" s="35">
        <v>5.5343214217189027</v>
      </c>
      <c r="N19" s="4">
        <v>22.748000000000001</v>
      </c>
      <c r="O19" s="4">
        <v>16.037383177570106</v>
      </c>
      <c r="P19" s="35">
        <v>1.0819056559493077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"/>
        <v>0.2673081438482563</v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>
        <f t="shared" si="7"/>
        <v>-0.47177338187726903</v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>
        <f t="shared" si="10"/>
        <v>28</v>
      </c>
      <c r="AC19" s="1">
        <f t="shared" si="11"/>
        <v>57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748</v>
      </c>
      <c r="AP19" t="s">
        <v>1033</v>
      </c>
      <c r="AQ19" s="22">
        <v>51.612180032622625</v>
      </c>
      <c r="AR19" s="21">
        <v>47.177338187726903</v>
      </c>
      <c r="AS19">
        <v>26.730814362825626</v>
      </c>
      <c r="AT19">
        <v>-51.612180032622625</v>
      </c>
      <c r="AU19">
        <v>-47.177338187726903</v>
      </c>
      <c r="AV19" t="s">
        <v>1143</v>
      </c>
    </row>
    <row r="20" spans="1:48" x14ac:dyDescent="0.25">
      <c r="A20" s="14">
        <v>2.299999999999999E-10</v>
      </c>
      <c r="B20" t="s">
        <v>500</v>
      </c>
      <c r="C20" s="4">
        <v>18</v>
      </c>
      <c r="D20" s="4">
        <v>1</v>
      </c>
      <c r="E20" s="4">
        <v>5</v>
      </c>
      <c r="F20" s="4">
        <v>24</v>
      </c>
      <c r="G20" s="4">
        <v>163</v>
      </c>
      <c r="H20" s="4">
        <v>141.41999999999999</v>
      </c>
      <c r="I20" s="34">
        <v>30916.76423886</v>
      </c>
      <c r="J20" s="35" t="s">
        <v>1019</v>
      </c>
      <c r="K20" s="35" t="s">
        <v>1019</v>
      </c>
      <c r="L20" s="35" t="s">
        <v>1019</v>
      </c>
      <c r="M20" s="35">
        <v>33.068936393876228</v>
      </c>
      <c r="N20" s="4">
        <v>0.93200000000000005</v>
      </c>
      <c r="O20" s="4">
        <v>324.16666666666669</v>
      </c>
      <c r="P20" s="35">
        <v>0</v>
      </c>
      <c r="Q20" s="36">
        <f t="shared" si="0"/>
        <v>75.000000000230003</v>
      </c>
      <c r="R20" s="36" t="str">
        <f t="shared" si="1"/>
        <v xml:space="preserve"> </v>
      </c>
      <c r="S20" s="37">
        <f t="shared" si="2"/>
        <v>0.152595107004148</v>
      </c>
      <c r="T20" s="37" t="str">
        <f t="shared" si="3"/>
        <v/>
      </c>
      <c r="U20" s="37" t="str">
        <f t="shared" si="4"/>
        <v xml:space="preserve"> </v>
      </c>
      <c r="V20" s="37" t="str">
        <f t="shared" si="5"/>
        <v xml:space="preserve"> </v>
      </c>
      <c r="W20" s="37" t="str">
        <f t="shared" si="6"/>
        <v xml:space="preserve"> </v>
      </c>
      <c r="X20" s="37" t="str">
        <f t="shared" si="7"/>
        <v xml:space="preserve"> </v>
      </c>
      <c r="Y20" s="1" t="str">
        <f t="shared" si="8"/>
        <v xml:space="preserve"> </v>
      </c>
      <c r="Z20" s="1" t="str">
        <f t="shared" si="9"/>
        <v xml:space="preserve"> </v>
      </c>
      <c r="AA20" s="1" t="str">
        <f t="shared" si="8"/>
        <v xml:space="preserve"> </v>
      </c>
      <c r="AB20" s="1" t="str">
        <f t="shared" si="10"/>
        <v xml:space="preserve"> </v>
      </c>
      <c r="AC20" s="1">
        <f t="shared" si="11"/>
        <v>158</v>
      </c>
      <c r="AD20" s="1" t="str">
        <f t="shared" si="12"/>
        <v xml:space="preserve"> </v>
      </c>
      <c r="AE20" s="1">
        <f t="shared" si="13"/>
        <v>60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500</v>
      </c>
      <c r="AP20" t="s">
        <v>1033</v>
      </c>
      <c r="AQ20" s="22" t="e">
        <v>#VALUE!</v>
      </c>
      <c r="AR20" s="21" t="e">
        <v>#VALUE!</v>
      </c>
      <c r="AS20">
        <v>15.2595106774148</v>
      </c>
      <c r="AT20" t="e">
        <v>#VALUE!</v>
      </c>
      <c r="AU20" t="e">
        <v>#VALUE!</v>
      </c>
      <c r="AV20" t="s">
        <v>1144</v>
      </c>
    </row>
    <row r="21" spans="1:48" x14ac:dyDescent="0.25">
      <c r="A21" s="14">
        <v>2.399999999999999E-10</v>
      </c>
      <c r="B21" t="s">
        <v>627</v>
      </c>
      <c r="C21" s="4">
        <v>4</v>
      </c>
      <c r="D21" s="4">
        <v>0</v>
      </c>
      <c r="E21" s="4">
        <v>9</v>
      </c>
      <c r="F21" s="4">
        <v>13</v>
      </c>
      <c r="G21" s="4">
        <v>65</v>
      </c>
      <c r="H21" s="4">
        <v>64.78</v>
      </c>
      <c r="I21" s="34">
        <v>15808.909904400001</v>
      </c>
      <c r="J21" s="35">
        <v>19.889468836352471</v>
      </c>
      <c r="K21" s="35">
        <v>18.455840455840455</v>
      </c>
      <c r="L21" s="35">
        <v>10.233515625000001</v>
      </c>
      <c r="M21" s="35">
        <v>9.6315441176470582</v>
      </c>
      <c r="N21" s="4">
        <v>3.2280000000000002</v>
      </c>
      <c r="O21" s="4">
        <v>3.0645161290322607</v>
      </c>
      <c r="P21" s="35">
        <v>3.020994133991973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"/>
        <v/>
      </c>
      <c r="T21" s="37" t="str">
        <f t="shared" si="3"/>
        <v/>
      </c>
      <c r="U21" s="37" t="str">
        <f t="shared" si="4"/>
        <v/>
      </c>
      <c r="V21" s="37" t="str">
        <f t="shared" si="5"/>
        <v/>
      </c>
      <c r="W21" s="37" t="str">
        <f t="shared" si="6"/>
        <v/>
      </c>
      <c r="X21" s="37" t="str">
        <f t="shared" si="7"/>
        <v/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 t="str">
        <f t="shared" si="11"/>
        <v xml:space="preserve"> </v>
      </c>
      <c r="AD21" s="1" t="str">
        <f t="shared" si="12"/>
        <v xml:space="preserve"> </v>
      </c>
      <c r="AE21" s="1" t="str">
        <f t="shared" si="13"/>
        <v xml:space="preserve"> </v>
      </c>
      <c r="AF21" s="1" t="str">
        <f t="shared" si="13"/>
        <v xml:space="preserve"> </v>
      </c>
      <c r="AG21" s="38">
        <f t="shared" si="14"/>
        <v>3.020994134231973</v>
      </c>
      <c r="AH21" s="38" t="str">
        <f t="shared" si="15"/>
        <v xml:space="preserve"> </v>
      </c>
      <c r="AI21" s="1">
        <f t="shared" si="16"/>
        <v>114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627</v>
      </c>
      <c r="AP21" t="s">
        <v>1026</v>
      </c>
      <c r="AQ21" s="22">
        <v>-15.308272988146211</v>
      </c>
      <c r="AR21" s="21">
        <v>9.8424917981211895</v>
      </c>
      <c r="AS21">
        <v>0.33961099104662384</v>
      </c>
      <c r="AT21">
        <v>15.308272988146211</v>
      </c>
      <c r="AU21">
        <v>-9.8424917981211895</v>
      </c>
      <c r="AV21" t="s">
        <v>1145</v>
      </c>
    </row>
    <row r="22" spans="1:48" x14ac:dyDescent="0.25">
      <c r="A22" s="14">
        <v>2.4999999999999991E-10</v>
      </c>
      <c r="B22" t="s">
        <v>305</v>
      </c>
      <c r="C22" s="4">
        <v>14</v>
      </c>
      <c r="D22" s="4">
        <v>0</v>
      </c>
      <c r="E22" s="4">
        <v>7</v>
      </c>
      <c r="F22" s="4">
        <v>21</v>
      </c>
      <c r="G22" s="4">
        <v>76</v>
      </c>
      <c r="H22" s="4">
        <v>71.7</v>
      </c>
      <c r="I22" s="34">
        <v>35343.371958600001</v>
      </c>
      <c r="J22" s="35">
        <v>17.339782345828297</v>
      </c>
      <c r="K22" s="35">
        <v>16.35119726339795</v>
      </c>
      <c r="L22" s="35">
        <v>10.501081539369567</v>
      </c>
      <c r="M22" s="35">
        <v>9.9657544821359245</v>
      </c>
      <c r="N22" s="4">
        <v>3.93</v>
      </c>
      <c r="O22" s="4">
        <v>5.6363636363636207</v>
      </c>
      <c r="P22" s="35">
        <v>3.6903765690376562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3.6903765692876562</v>
      </c>
      <c r="AH22" s="38" t="str">
        <f t="shared" si="15"/>
        <v xml:space="preserve"> </v>
      </c>
      <c r="AI22" s="1">
        <f t="shared" si="16"/>
        <v>61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305</v>
      </c>
      <c r="AP22" t="s">
        <v>1026</v>
      </c>
      <c r="AQ22" s="22">
        <v>-0.52658382879577914</v>
      </c>
      <c r="AR22" s="21">
        <v>7.4852299339397526</v>
      </c>
      <c r="AS22">
        <v>5.9972105997210479</v>
      </c>
      <c r="AT22">
        <v>0.52658382879577914</v>
      </c>
      <c r="AU22">
        <v>-7.4852299339397526</v>
      </c>
      <c r="AV22" t="s">
        <v>1146</v>
      </c>
    </row>
    <row r="23" spans="1:48" x14ac:dyDescent="0.25">
      <c r="A23" s="14">
        <v>2.5999999999999993E-10</v>
      </c>
      <c r="B23" t="s">
        <v>497</v>
      </c>
      <c r="C23" s="4">
        <v>4</v>
      </c>
      <c r="D23" s="4">
        <v>2</v>
      </c>
      <c r="E23" s="4">
        <v>5</v>
      </c>
      <c r="F23" s="4">
        <v>11</v>
      </c>
      <c r="G23" s="4">
        <v>13.5</v>
      </c>
      <c r="H23" s="4">
        <v>15.36</v>
      </c>
      <c r="I23" s="34">
        <v>10163.45803776</v>
      </c>
      <c r="J23" s="35">
        <v>11.725190839694655</v>
      </c>
      <c r="K23" s="35">
        <v>10.963597430406852</v>
      </c>
      <c r="L23" s="35">
        <v>7.9300428414171087</v>
      </c>
      <c r="M23" s="35">
        <v>7.554316780950983</v>
      </c>
      <c r="N23" s="4">
        <v>1.206</v>
      </c>
      <c r="O23" s="4">
        <v>25</v>
      </c>
      <c r="P23" s="35">
        <v>3.7174479166666674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>
        <f t="shared" si="7"/>
        <v>-0.30136140040699522</v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>
        <f t="shared" si="10"/>
        <v>71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3.7174479169266674</v>
      </c>
      <c r="AH23" s="38" t="str">
        <f t="shared" si="15"/>
        <v xml:space="preserve"> </v>
      </c>
      <c r="AI23" s="1">
        <f t="shared" si="16"/>
        <v>57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497</v>
      </c>
      <c r="AP23" t="s">
        <v>1026</v>
      </c>
      <c r="AQ23" s="22">
        <v>32.023749990220054</v>
      </c>
      <c r="AR23" s="21">
        <v>30.136140040699523</v>
      </c>
      <c r="AS23">
        <v>-12.109375</v>
      </c>
      <c r="AT23">
        <v>-32.023749990220054</v>
      </c>
      <c r="AU23">
        <v>-30.136140040699523</v>
      </c>
      <c r="AV23" t="s">
        <v>1147</v>
      </c>
    </row>
    <row r="24" spans="1:48" x14ac:dyDescent="0.25">
      <c r="A24" s="14">
        <v>2.6999999999999995E-10</v>
      </c>
      <c r="B24" t="s">
        <v>634</v>
      </c>
      <c r="C24" s="4">
        <v>7</v>
      </c>
      <c r="D24" s="4">
        <v>1</v>
      </c>
      <c r="E24" s="4">
        <v>10</v>
      </c>
      <c r="F24" s="4">
        <v>18</v>
      </c>
      <c r="G24" s="4">
        <v>202</v>
      </c>
      <c r="H24" s="4">
        <v>200.49</v>
      </c>
      <c r="I24" s="34">
        <v>65640.425999999992</v>
      </c>
      <c r="J24" s="35">
        <v>16.321230869423641</v>
      </c>
      <c r="K24" s="35">
        <v>14.612973760932945</v>
      </c>
      <c r="L24" s="35">
        <v>9.9514048070644563</v>
      </c>
      <c r="M24" s="35">
        <v>9.2535944197477313</v>
      </c>
      <c r="N24" s="4">
        <v>11.243</v>
      </c>
      <c r="O24" s="4">
        <v>15.469387755102041</v>
      </c>
      <c r="P24" s="35">
        <v>1.0025437677689661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 t="str">
        <f t="shared" si="5"/>
        <v/>
      </c>
      <c r="W24" s="37" t="str">
        <f t="shared" si="6"/>
        <v/>
      </c>
      <c r="X24" s="37">
        <f t="shared" si="7"/>
        <v>-0.12327894597500078</v>
      </c>
      <c r="Y24" s="1" t="str">
        <f t="shared" si="8"/>
        <v xml:space="preserve"> </v>
      </c>
      <c r="Z24" s="1" t="str">
        <f t="shared" si="9"/>
        <v xml:space="preserve"> </v>
      </c>
      <c r="AA24" s="1" t="str">
        <f t="shared" si="8"/>
        <v xml:space="preserve"> </v>
      </c>
      <c r="AB24" s="1">
        <f t="shared" si="10"/>
        <v>138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 t="str">
        <f t="shared" si="14"/>
        <v xml:space="preserve"> </v>
      </c>
      <c r="AH24" s="38" t="str">
        <f t="shared" si="15"/>
        <v xml:space="preserve"> </v>
      </c>
      <c r="AI24" s="1" t="str">
        <f t="shared" si="16"/>
        <v xml:space="preserve"> 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634</v>
      </c>
      <c r="AP24" t="s">
        <v>1054</v>
      </c>
      <c r="AQ24" s="22">
        <v>5.378421109248932</v>
      </c>
      <c r="AR24" s="21">
        <v>12.327894597500077</v>
      </c>
      <c r="AS24">
        <v>0.75315477081150384</v>
      </c>
      <c r="AT24">
        <v>-5.378421109248932</v>
      </c>
      <c r="AU24">
        <v>-12.327894597500077</v>
      </c>
      <c r="AV24" t="s">
        <v>1148</v>
      </c>
    </row>
    <row r="25" spans="1:48" x14ac:dyDescent="0.25">
      <c r="A25" s="14">
        <v>2.7999999999999996E-10</v>
      </c>
      <c r="B25" t="s">
        <v>302</v>
      </c>
      <c r="C25" s="4">
        <v>4</v>
      </c>
      <c r="D25" s="4">
        <v>2</v>
      </c>
      <c r="E25" s="4">
        <v>9</v>
      </c>
      <c r="F25" s="4">
        <v>15</v>
      </c>
      <c r="G25" s="4">
        <v>47</v>
      </c>
      <c r="H25" s="4">
        <v>44.18</v>
      </c>
      <c r="I25" s="34">
        <v>33921.415398439996</v>
      </c>
      <c r="J25" s="35">
        <v>10.653484446587894</v>
      </c>
      <c r="K25" s="35">
        <v>10.236329935125116</v>
      </c>
      <c r="L25" s="35" t="s">
        <v>1019</v>
      </c>
      <c r="M25" s="35" t="s">
        <v>1019</v>
      </c>
      <c r="N25" s="4">
        <v>4.0730000000000004</v>
      </c>
      <c r="O25" s="4">
        <v>16.117647058823533</v>
      </c>
      <c r="P25" s="35">
        <v>2.5079221367134452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/>
      </c>
      <c r="T25" s="37" t="str">
        <f t="shared" si="3"/>
        <v/>
      </c>
      <c r="U25" s="37" t="str">
        <f t="shared" si="4"/>
        <v/>
      </c>
      <c r="V25" s="37" t="str">
        <f t="shared" si="5"/>
        <v/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 t="str">
        <f t="shared" si="9"/>
        <v xml:space="preserve"> 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>
        <f t="shared" si="14"/>
        <v>2.5079221369934452</v>
      </c>
      <c r="AH25" s="38" t="str">
        <f t="shared" si="15"/>
        <v xml:space="preserve"> </v>
      </c>
      <c r="AI25" s="1">
        <f t="shared" si="16"/>
        <v>151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302</v>
      </c>
      <c r="AP25" t="s">
        <v>1024</v>
      </c>
      <c r="AQ25" s="22">
        <v>38.236918092207361</v>
      </c>
      <c r="AR25" s="21" t="e">
        <v>#VALUE!</v>
      </c>
      <c r="AS25">
        <v>6.3829787234042534</v>
      </c>
      <c r="AT25">
        <v>-38.236918092207361</v>
      </c>
      <c r="AU25" t="e">
        <v>#VALUE!</v>
      </c>
      <c r="AV25" t="s">
        <v>1149</v>
      </c>
    </row>
    <row r="26" spans="1:48" x14ac:dyDescent="0.25">
      <c r="A26" s="14">
        <v>2.8999999999999998E-10</v>
      </c>
      <c r="B26" t="s">
        <v>552</v>
      </c>
      <c r="C26" s="4">
        <v>17</v>
      </c>
      <c r="D26" s="4">
        <v>0</v>
      </c>
      <c r="E26" s="4">
        <v>8</v>
      </c>
      <c r="F26" s="4">
        <v>25</v>
      </c>
      <c r="G26" s="4">
        <v>213</v>
      </c>
      <c r="H26" s="4">
        <v>187.99</v>
      </c>
      <c r="I26" s="34">
        <v>63812.156891779996</v>
      </c>
      <c r="J26" s="35">
        <v>11.252843289835988</v>
      </c>
      <c r="K26" s="35">
        <v>10.18639934976971</v>
      </c>
      <c r="L26" s="35">
        <v>11.63362229797098</v>
      </c>
      <c r="M26" s="35">
        <v>10.873347874720357</v>
      </c>
      <c r="N26" s="4">
        <v>16.349</v>
      </c>
      <c r="O26" s="4">
        <v>-3.036144578313261</v>
      </c>
      <c r="P26" s="35">
        <v>1.6016809404755572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 t="str">
        <f t="shared" si="5"/>
        <v/>
      </c>
      <c r="W26" s="37" t="str">
        <f t="shared" si="6"/>
        <v/>
      </c>
      <c r="X26" s="37" t="str">
        <f t="shared" si="7"/>
        <v/>
      </c>
      <c r="Y26" s="1" t="str">
        <f t="shared" si="8"/>
        <v xml:space="preserve"> </v>
      </c>
      <c r="Z26" s="1" t="str">
        <f t="shared" si="9"/>
        <v xml:space="preserve"> 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552</v>
      </c>
      <c r="AP26" t="s">
        <v>1054</v>
      </c>
      <c r="AQ26" s="22">
        <v>34.76216300026671</v>
      </c>
      <c r="AR26" s="21">
        <v>-2.4924802171178317</v>
      </c>
      <c r="AS26">
        <v>13.303899143571464</v>
      </c>
      <c r="AT26">
        <v>-34.76216300026671</v>
      </c>
      <c r="AU26">
        <v>2.4924802171178317</v>
      </c>
      <c r="AV26" t="s">
        <v>1150</v>
      </c>
    </row>
    <row r="27" spans="1:48" x14ac:dyDescent="0.25">
      <c r="A27" s="14">
        <v>3E-10</v>
      </c>
      <c r="B27" t="s">
        <v>294</v>
      </c>
      <c r="C27" s="4">
        <v>13</v>
      </c>
      <c r="D27" s="4">
        <v>0</v>
      </c>
      <c r="E27" s="4">
        <v>6</v>
      </c>
      <c r="F27" s="4">
        <v>19</v>
      </c>
      <c r="G27" s="4">
        <v>62</v>
      </c>
      <c r="H27" s="4">
        <v>49.3</v>
      </c>
      <c r="I27" s="34">
        <v>43800.401061700002</v>
      </c>
      <c r="J27" s="35">
        <v>9.1026587887740025</v>
      </c>
      <c r="K27" s="35">
        <v>8.2262639746370763</v>
      </c>
      <c r="L27" s="35" t="s">
        <v>1019</v>
      </c>
      <c r="M27" s="35" t="s">
        <v>1019</v>
      </c>
      <c r="N27" s="4">
        <v>4.4320000000000004</v>
      </c>
      <c r="O27" s="4">
        <v>187.29508196721315</v>
      </c>
      <c r="P27" s="35">
        <v>2.831643002028398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"/>
        <v>0.25760649117221113</v>
      </c>
      <c r="T27" s="37" t="str">
        <f t="shared" si="3"/>
        <v/>
      </c>
      <c r="U27" s="37" t="str">
        <f t="shared" si="4"/>
        <v/>
      </c>
      <c r="V27" s="37" t="str">
        <f t="shared" si="5"/>
        <v/>
      </c>
      <c r="W27" s="37" t="str">
        <f t="shared" si="6"/>
        <v xml:space="preserve"> </v>
      </c>
      <c r="X27" s="37" t="str">
        <f t="shared" si="7"/>
        <v xml:space="preserve"> </v>
      </c>
      <c r="Y27" s="1" t="str">
        <f t="shared" si="8"/>
        <v xml:space="preserve"> </v>
      </c>
      <c r="Z27" s="1" t="str">
        <f t="shared" si="9"/>
        <v xml:space="preserve"> 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65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>
        <f t="shared" si="14"/>
        <v>2.8316430023283981</v>
      </c>
      <c r="AH27" s="38" t="str">
        <f t="shared" si="15"/>
        <v xml:space="preserve"> </v>
      </c>
      <c r="AI27" s="1">
        <f t="shared" si="16"/>
        <v>124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294</v>
      </c>
      <c r="AP27" t="s">
        <v>1024</v>
      </c>
      <c r="AQ27" s="22">
        <v>47.227757906963319</v>
      </c>
      <c r="AR27" s="21" t="e">
        <v>#VALUE!</v>
      </c>
      <c r="AS27">
        <v>25.760649087221111</v>
      </c>
      <c r="AT27">
        <v>-47.227757906963319</v>
      </c>
      <c r="AU27" t="e">
        <v>#VALUE!</v>
      </c>
      <c r="AV27" t="s">
        <v>1151</v>
      </c>
    </row>
    <row r="28" spans="1:48" x14ac:dyDescent="0.25">
      <c r="A28" s="14">
        <v>3.1000000000000002E-10</v>
      </c>
      <c r="B28" t="s">
        <v>578</v>
      </c>
      <c r="C28" s="4">
        <v>5</v>
      </c>
      <c r="D28" s="4">
        <v>1</v>
      </c>
      <c r="E28" s="4">
        <v>11</v>
      </c>
      <c r="F28" s="4">
        <v>17</v>
      </c>
      <c r="G28" s="4">
        <v>45.5</v>
      </c>
      <c r="H28" s="4">
        <v>43.06</v>
      </c>
      <c r="I28" s="34">
        <v>6775.5524896800007</v>
      </c>
      <c r="J28" s="35" t="s">
        <v>1019</v>
      </c>
      <c r="K28" s="35" t="s">
        <v>1019</v>
      </c>
      <c r="L28" s="35">
        <v>19.517544787546363</v>
      </c>
      <c r="M28" s="35">
        <v>17.504080870917573</v>
      </c>
      <c r="N28" s="4">
        <v>1.77</v>
      </c>
      <c r="O28" s="4">
        <v>288.91158033066364</v>
      </c>
      <c r="P28" s="35">
        <v>3.6925220622387362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"/>
        <v/>
      </c>
      <c r="T28" s="37" t="str">
        <f t="shared" si="3"/>
        <v/>
      </c>
      <c r="U28" s="37" t="str">
        <f t="shared" si="4"/>
        <v xml:space="preserve"> </v>
      </c>
      <c r="V28" s="37" t="str">
        <f t="shared" si="5"/>
        <v xml:space="preserve"> </v>
      </c>
      <c r="W28" s="37">
        <f t="shared" si="6"/>
        <v>0.71950018815136962</v>
      </c>
      <c r="X28" s="37" t="str">
        <f t="shared" si="7"/>
        <v/>
      </c>
      <c r="Y28" s="1" t="str">
        <f t="shared" si="8"/>
        <v xml:space="preserve"> </v>
      </c>
      <c r="Z28" s="1" t="str">
        <f t="shared" si="9"/>
        <v xml:space="preserve"> </v>
      </c>
      <c r="AA28" s="1">
        <f t="shared" si="8"/>
        <v>25</v>
      </c>
      <c r="AB28" s="1" t="str">
        <f t="shared" si="10"/>
        <v xml:space="preserve"> </v>
      </c>
      <c r="AC28" s="1" t="str">
        <f t="shared" si="11"/>
        <v xml:space="preserve"> 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3.6925220625487363</v>
      </c>
      <c r="AH28" s="38" t="str">
        <f t="shared" si="15"/>
        <v xml:space="preserve"> </v>
      </c>
      <c r="AI28" s="1">
        <f t="shared" si="16"/>
        <v>59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578</v>
      </c>
      <c r="AP28" t="s">
        <v>1035</v>
      </c>
      <c r="AQ28" s="22" t="e">
        <v>#VALUE!</v>
      </c>
      <c r="AR28" s="21">
        <v>-71.950018815136957</v>
      </c>
      <c r="AS28">
        <v>5.666511843938693</v>
      </c>
      <c r="AT28" t="e">
        <v>#VALUE!</v>
      </c>
      <c r="AU28">
        <v>71.950018815136957</v>
      </c>
      <c r="AV28" t="s">
        <v>1152</v>
      </c>
    </row>
    <row r="29" spans="1:48" x14ac:dyDescent="0.25">
      <c r="A29" s="14">
        <v>3.2000000000000003E-10</v>
      </c>
      <c r="B29" t="s">
        <v>679</v>
      </c>
      <c r="C29" s="4">
        <v>4</v>
      </c>
      <c r="D29" s="4">
        <v>0</v>
      </c>
      <c r="E29" s="4">
        <v>1</v>
      </c>
      <c r="F29" s="4">
        <v>5</v>
      </c>
      <c r="G29" s="4">
        <v>129</v>
      </c>
      <c r="H29" s="4">
        <v>104.19</v>
      </c>
      <c r="I29" s="34">
        <v>6510.6374311799991</v>
      </c>
      <c r="J29" s="35">
        <v>12.240366541353383</v>
      </c>
      <c r="K29" s="35">
        <v>10.490334273056785</v>
      </c>
      <c r="L29" s="35" t="s">
        <v>1019</v>
      </c>
      <c r="M29" s="35" t="s">
        <v>1019</v>
      </c>
      <c r="N29" s="4">
        <v>7.62</v>
      </c>
      <c r="O29" s="4">
        <v>212.35714285714286</v>
      </c>
      <c r="P29" s="35">
        <v>2.3006046645551397</v>
      </c>
      <c r="Q29" s="36">
        <f t="shared" si="0"/>
        <v>80.00000000032</v>
      </c>
      <c r="R29" s="36" t="str">
        <f t="shared" si="1"/>
        <v xml:space="preserve"> </v>
      </c>
      <c r="S29" s="37">
        <f t="shared" si="2"/>
        <v>0.23812266084404274</v>
      </c>
      <c r="T29" s="37" t="str">
        <f t="shared" si="3"/>
        <v/>
      </c>
      <c r="U29" s="37" t="str">
        <f t="shared" si="4"/>
        <v/>
      </c>
      <c r="V29" s="37" t="str">
        <f t="shared" si="5"/>
        <v/>
      </c>
      <c r="W29" s="37" t="str">
        <f t="shared" si="6"/>
        <v xml:space="preserve"> </v>
      </c>
      <c r="X29" s="37" t="str">
        <f t="shared" si="7"/>
        <v xml:space="preserve"> </v>
      </c>
      <c r="Y29" s="1" t="str">
        <f t="shared" si="8"/>
        <v xml:space="preserve"> </v>
      </c>
      <c r="Z29" s="1" t="str">
        <f t="shared" si="9"/>
        <v xml:space="preserve"> </v>
      </c>
      <c r="AA29" s="1" t="str">
        <f t="shared" si="8"/>
        <v xml:space="preserve"> </v>
      </c>
      <c r="AB29" s="1" t="str">
        <f t="shared" si="10"/>
        <v xml:space="preserve"> </v>
      </c>
      <c r="AC29" s="1">
        <f t="shared" si="11"/>
        <v>77</v>
      </c>
      <c r="AD29" s="1" t="str">
        <f t="shared" si="12"/>
        <v xml:space="preserve"> </v>
      </c>
      <c r="AE29" s="1">
        <f t="shared" si="13"/>
        <v>38</v>
      </c>
      <c r="AF29" s="1" t="str">
        <f t="shared" si="13"/>
        <v xml:space="preserve"> </v>
      </c>
      <c r="AG29" s="38">
        <f t="shared" si="14"/>
        <v>2.3006046648751397</v>
      </c>
      <c r="AH29" s="38" t="str">
        <f t="shared" si="15"/>
        <v xml:space="preserve"> </v>
      </c>
      <c r="AI29" s="1">
        <f t="shared" si="16"/>
        <v>167</v>
      </c>
      <c r="AJ29" s="1" t="str">
        <f t="shared" si="16"/>
        <v xml:space="preserve"> </v>
      </c>
      <c r="AK29" s="25" t="str">
        <f t="shared" si="17"/>
        <v xml:space="preserve"> </v>
      </c>
      <c r="AL29" s="25" t="str">
        <f t="shared" si="18"/>
        <v xml:space="preserve"> </v>
      </c>
      <c r="AM29" s="1" t="str">
        <f t="shared" si="19"/>
        <v xml:space="preserve"> </v>
      </c>
      <c r="AN29" s="1" t="str">
        <f t="shared" si="19"/>
        <v xml:space="preserve"> </v>
      </c>
      <c r="AO29" t="s">
        <v>679</v>
      </c>
      <c r="AP29" t="s">
        <v>1024</v>
      </c>
      <c r="AQ29" s="22">
        <v>29.037042756734245</v>
      </c>
      <c r="AR29" s="21" t="e">
        <v>#VALUE!</v>
      </c>
      <c r="AS29">
        <v>23.812266052404276</v>
      </c>
      <c r="AT29">
        <v>-29.037042756734245</v>
      </c>
      <c r="AU29" t="e">
        <v>#VALUE!</v>
      </c>
      <c r="AV29" t="s">
        <v>1153</v>
      </c>
    </row>
    <row r="30" spans="1:48" x14ac:dyDescent="0.25">
      <c r="A30" s="14">
        <v>3.3000000000000005E-10</v>
      </c>
      <c r="B30" t="s">
        <v>386</v>
      </c>
      <c r="C30" s="4">
        <v>8</v>
      </c>
      <c r="D30" s="4">
        <v>1</v>
      </c>
      <c r="E30" s="4">
        <v>7</v>
      </c>
      <c r="F30" s="4">
        <v>16</v>
      </c>
      <c r="G30" s="4">
        <v>79.5</v>
      </c>
      <c r="H30" s="4">
        <v>71.88</v>
      </c>
      <c r="I30" s="34">
        <v>13126.150559999998</v>
      </c>
      <c r="J30" s="35">
        <v>18.388334612432846</v>
      </c>
      <c r="K30" s="35">
        <v>16.588968382183243</v>
      </c>
      <c r="L30" s="35">
        <v>11.252534735706496</v>
      </c>
      <c r="M30" s="35">
        <v>9.4909613075383596</v>
      </c>
      <c r="N30" s="4">
        <v>3.4359999999999999</v>
      </c>
      <c r="O30" s="4">
        <v>-5.1851851851851896</v>
      </c>
      <c r="P30" s="35">
        <v>2.3344462993878685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"/>
        <v/>
      </c>
      <c r="T30" s="37" t="str">
        <f t="shared" si="3"/>
        <v/>
      </c>
      <c r="U30" s="37" t="str">
        <f t="shared" si="4"/>
        <v/>
      </c>
      <c r="V30" s="37" t="str">
        <f t="shared" si="5"/>
        <v/>
      </c>
      <c r="W30" s="37" t="str">
        <f t="shared" si="6"/>
        <v/>
      </c>
      <c r="X30" s="37" t="str">
        <f t="shared" si="7"/>
        <v/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 t="str">
        <f t="shared" si="11"/>
        <v xml:space="preserve"> </v>
      </c>
      <c r="AD30" s="1" t="str">
        <f t="shared" si="12"/>
        <v xml:space="preserve"> </v>
      </c>
      <c r="AE30" s="1" t="str">
        <f t="shared" si="13"/>
        <v xml:space="preserve"> </v>
      </c>
      <c r="AF30" s="1" t="str">
        <f t="shared" si="13"/>
        <v xml:space="preserve"> </v>
      </c>
      <c r="AG30" s="38">
        <f t="shared" si="14"/>
        <v>2.3344462997178685</v>
      </c>
      <c r="AH30" s="38" t="str">
        <f t="shared" si="15"/>
        <v xml:space="preserve"> </v>
      </c>
      <c r="AI30" s="1">
        <f t="shared" si="16"/>
        <v>164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386</v>
      </c>
      <c r="AP30" t="s">
        <v>1024</v>
      </c>
      <c r="AQ30" s="22">
        <v>-6.6055169564111615</v>
      </c>
      <c r="AR30" s="21">
        <v>0.86490997795447555</v>
      </c>
      <c r="AS30">
        <v>10.601001669449083</v>
      </c>
      <c r="AT30">
        <v>6.6055169564111615</v>
      </c>
      <c r="AU30">
        <v>-0.86490997795447555</v>
      </c>
      <c r="AV30" t="s">
        <v>1154</v>
      </c>
    </row>
    <row r="31" spans="1:48" x14ac:dyDescent="0.25">
      <c r="A31" s="14">
        <v>3.4000000000000007E-10</v>
      </c>
      <c r="B31" t="s">
        <v>644</v>
      </c>
      <c r="C31" s="4">
        <v>13</v>
      </c>
      <c r="D31" s="4">
        <v>1</v>
      </c>
      <c r="E31" s="4">
        <v>9</v>
      </c>
      <c r="F31" s="4">
        <v>23</v>
      </c>
      <c r="G31" s="4">
        <v>84</v>
      </c>
      <c r="H31" s="4">
        <v>65.2</v>
      </c>
      <c r="I31" s="34">
        <v>11051.701745599999</v>
      </c>
      <c r="J31" s="35">
        <v>17.117353636124967</v>
      </c>
      <c r="K31" s="35">
        <v>14.960991280403857</v>
      </c>
      <c r="L31" s="35">
        <v>8.7729080005103999</v>
      </c>
      <c r="M31" s="35">
        <v>7.8515355919299585</v>
      </c>
      <c r="N31" s="4">
        <v>3.3490000000000002</v>
      </c>
      <c r="O31" s="4">
        <v>34.354838709677416</v>
      </c>
      <c r="P31" s="35" t="s">
        <v>166</v>
      </c>
      <c r="Q31" s="36" t="str">
        <f t="shared" si="0"/>
        <v xml:space="preserve"> </v>
      </c>
      <c r="R31" s="36" t="str">
        <f t="shared" si="1"/>
        <v xml:space="preserve"> </v>
      </c>
      <c r="S31" s="37">
        <f t="shared" si="2"/>
        <v>0.28834355862220845</v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 t="str">
        <f t="shared" si="6"/>
        <v/>
      </c>
      <c r="X31" s="37">
        <f t="shared" si="7"/>
        <v>-0.22710478588794403</v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>
        <f t="shared" si="10"/>
        <v>99</v>
      </c>
      <c r="AC31" s="1">
        <f t="shared" si="11"/>
        <v>43</v>
      </c>
      <c r="AD31" s="1" t="str">
        <f t="shared" si="12"/>
        <v xml:space="preserve"> </v>
      </c>
      <c r="AE31" s="1" t="str">
        <f t="shared" si="13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644</v>
      </c>
      <c r="AP31" t="s">
        <v>1033</v>
      </c>
      <c r="AQ31" s="22">
        <v>0.7629362981568133</v>
      </c>
      <c r="AR31" s="21">
        <v>22.710478588794402</v>
      </c>
      <c r="AS31">
        <v>28.834355828220847</v>
      </c>
      <c r="AT31">
        <v>-0.7629362981568133</v>
      </c>
      <c r="AU31">
        <v>-22.710478588794402</v>
      </c>
      <c r="AV31" t="s">
        <v>1155</v>
      </c>
    </row>
    <row r="32" spans="1:48" x14ac:dyDescent="0.25">
      <c r="A32" s="14">
        <v>3.5000000000000008E-10</v>
      </c>
      <c r="B32" t="s">
        <v>702</v>
      </c>
      <c r="C32" s="4">
        <v>19</v>
      </c>
      <c r="D32" s="4">
        <v>2</v>
      </c>
      <c r="E32" s="4">
        <v>4</v>
      </c>
      <c r="F32" s="4">
        <v>25</v>
      </c>
      <c r="G32" s="4">
        <v>125.5</v>
      </c>
      <c r="H32" s="4">
        <v>97.14</v>
      </c>
      <c r="I32" s="34">
        <v>10534.809977820001</v>
      </c>
      <c r="J32" s="35">
        <v>15.877737822817913</v>
      </c>
      <c r="K32" s="35">
        <v>14.483375577754584</v>
      </c>
      <c r="L32" s="35">
        <v>10.226425584353063</v>
      </c>
      <c r="M32" s="35">
        <v>9.3435466624431402</v>
      </c>
      <c r="N32" s="4">
        <v>5.43</v>
      </c>
      <c r="O32" s="4">
        <v>15.648148148148151</v>
      </c>
      <c r="P32" s="35">
        <v>1.4607782581840643</v>
      </c>
      <c r="Q32" s="36">
        <f t="shared" si="0"/>
        <v>76.000000000349999</v>
      </c>
      <c r="R32" s="36" t="str">
        <f t="shared" si="1"/>
        <v xml:space="preserve"> </v>
      </c>
      <c r="S32" s="37">
        <f t="shared" si="2"/>
        <v>0.2919497635783303</v>
      </c>
      <c r="T32" s="37" t="str">
        <f t="shared" si="3"/>
        <v/>
      </c>
      <c r="U32" s="37" t="str">
        <f t="shared" si="4"/>
        <v/>
      </c>
      <c r="V32" s="37" t="str">
        <f t="shared" si="5"/>
        <v/>
      </c>
      <c r="W32" s="37" t="str">
        <f t="shared" si="6"/>
        <v/>
      </c>
      <c r="X32" s="37" t="str">
        <f t="shared" si="7"/>
        <v/>
      </c>
      <c r="Y32" s="1" t="str">
        <f t="shared" si="8"/>
        <v xml:space="preserve"> </v>
      </c>
      <c r="Z32" s="1" t="str">
        <f t="shared" si="9"/>
        <v xml:space="preserve"> </v>
      </c>
      <c r="AA32" s="1" t="str">
        <f t="shared" si="8"/>
        <v xml:space="preserve"> </v>
      </c>
      <c r="AB32" s="1" t="str">
        <f t="shared" si="10"/>
        <v xml:space="preserve"> </v>
      </c>
      <c r="AC32" s="1">
        <f t="shared" si="11"/>
        <v>38</v>
      </c>
      <c r="AD32" s="1" t="str">
        <f t="shared" si="12"/>
        <v xml:space="preserve"> </v>
      </c>
      <c r="AE32" s="1">
        <f t="shared" si="13"/>
        <v>51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702</v>
      </c>
      <c r="AP32" t="s">
        <v>1022</v>
      </c>
      <c r="AQ32" s="22">
        <v>7.9495514751283363</v>
      </c>
      <c r="AR32" s="21">
        <v>9.9049552194127362</v>
      </c>
      <c r="AS32">
        <v>29.194976322833032</v>
      </c>
      <c r="AT32">
        <v>-7.9495514751283363</v>
      </c>
      <c r="AU32">
        <v>-9.9049552194127362</v>
      </c>
      <c r="AV32" t="s">
        <v>1156</v>
      </c>
    </row>
    <row r="33" spans="1:48" x14ac:dyDescent="0.25">
      <c r="A33" s="14">
        <v>3.600000000000001E-10</v>
      </c>
      <c r="B33" t="s">
        <v>744</v>
      </c>
      <c r="C33" s="4">
        <v>13</v>
      </c>
      <c r="D33" s="4">
        <v>0</v>
      </c>
      <c r="E33" s="4">
        <v>4</v>
      </c>
      <c r="F33" s="4">
        <v>17</v>
      </c>
      <c r="G33" s="4">
        <v>420</v>
      </c>
      <c r="H33" s="4">
        <v>334.94</v>
      </c>
      <c r="I33" s="34">
        <v>26902.408265080001</v>
      </c>
      <c r="J33" s="35" t="s">
        <v>1019</v>
      </c>
      <c r="K33" s="35" t="s">
        <v>1019</v>
      </c>
      <c r="L33" s="35">
        <v>37.304779057126133</v>
      </c>
      <c r="M33" s="35">
        <v>29.913424735789778</v>
      </c>
      <c r="N33" s="4">
        <v>4.9889999999999999</v>
      </c>
      <c r="O33" s="4">
        <v>17.994860139929429</v>
      </c>
      <c r="P33" s="35" t="s">
        <v>166</v>
      </c>
      <c r="Q33" s="36">
        <f t="shared" si="0"/>
        <v>76.47058823565412</v>
      </c>
      <c r="R33" s="36" t="str">
        <f t="shared" si="1"/>
        <v xml:space="preserve"> </v>
      </c>
      <c r="S33" s="37">
        <f t="shared" si="2"/>
        <v>0.25395593276580403</v>
      </c>
      <c r="T33" s="37" t="str">
        <f t="shared" si="3"/>
        <v/>
      </c>
      <c r="U33" s="37" t="str">
        <f t="shared" si="4"/>
        <v xml:space="preserve"> </v>
      </c>
      <c r="V33" s="37" t="str">
        <f t="shared" si="5"/>
        <v xml:space="preserve"> </v>
      </c>
      <c r="W33" s="37">
        <f t="shared" si="6"/>
        <v>2.2865596214029584</v>
      </c>
      <c r="X33" s="37" t="str">
        <f t="shared" si="7"/>
        <v/>
      </c>
      <c r="Y33" s="1" t="str">
        <f t="shared" si="8"/>
        <v xml:space="preserve"> </v>
      </c>
      <c r="Z33" s="1" t="str">
        <f t="shared" si="9"/>
        <v xml:space="preserve"> </v>
      </c>
      <c r="AA33" s="1">
        <f t="shared" si="8"/>
        <v>1</v>
      </c>
      <c r="AB33" s="1" t="str">
        <f t="shared" si="10"/>
        <v xml:space="preserve"> </v>
      </c>
      <c r="AC33" s="1">
        <f t="shared" si="11"/>
        <v>67</v>
      </c>
      <c r="AD33" s="1" t="str">
        <f t="shared" si="12"/>
        <v xml:space="preserve"> </v>
      </c>
      <c r="AE33" s="1">
        <f t="shared" si="13"/>
        <v>49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744</v>
      </c>
      <c r="AP33" t="s">
        <v>1054</v>
      </c>
      <c r="AQ33" s="22" t="e">
        <v>#VALUE!</v>
      </c>
      <c r="AR33" s="21">
        <v>-228.65596214029586</v>
      </c>
      <c r="AS33">
        <v>25.395593240580403</v>
      </c>
      <c r="AT33" t="e">
        <v>#VALUE!</v>
      </c>
      <c r="AU33">
        <v>228.65596214029586</v>
      </c>
      <c r="AV33" t="s">
        <v>1157</v>
      </c>
    </row>
    <row r="34" spans="1:48" x14ac:dyDescent="0.25">
      <c r="A34" s="14">
        <v>3.7000000000000012E-10</v>
      </c>
      <c r="B34" t="s">
        <v>557</v>
      </c>
      <c r="C34" s="4">
        <v>8</v>
      </c>
      <c r="D34" s="4">
        <v>1</v>
      </c>
      <c r="E34" s="4">
        <v>5</v>
      </c>
      <c r="F34" s="4">
        <v>14</v>
      </c>
      <c r="G34" s="4">
        <v>74.5</v>
      </c>
      <c r="H34" s="4">
        <v>63.86</v>
      </c>
      <c r="I34" s="34">
        <v>7880.1962800000001</v>
      </c>
      <c r="J34" s="35">
        <v>11.082957306490801</v>
      </c>
      <c r="K34" s="35">
        <v>8.9202402570191364</v>
      </c>
      <c r="L34" s="35">
        <v>5.7270331202789073</v>
      </c>
      <c r="M34" s="35">
        <v>4.9592846463484763</v>
      </c>
      <c r="N34" s="4">
        <v>4.2309999999999999</v>
      </c>
      <c r="O34" s="4">
        <v>-19.196428571428577</v>
      </c>
      <c r="P34" s="35">
        <v>2.0764171625430627</v>
      </c>
      <c r="Q34" s="36" t="str">
        <f t="shared" si="0"/>
        <v xml:space="preserve"> </v>
      </c>
      <c r="R34" s="36" t="str">
        <f t="shared" si="1"/>
        <v xml:space="preserve"> </v>
      </c>
      <c r="S34" s="37">
        <f t="shared" si="2"/>
        <v>0.16661446952126832</v>
      </c>
      <c r="T34" s="37" t="str">
        <f t="shared" si="3"/>
        <v/>
      </c>
      <c r="U34" s="37" t="str">
        <f t="shared" si="4"/>
        <v/>
      </c>
      <c r="V34" s="37" t="str">
        <f t="shared" si="5"/>
        <v/>
      </c>
      <c r="W34" s="37" t="str">
        <f t="shared" si="6"/>
        <v/>
      </c>
      <c r="X34" s="37">
        <f t="shared" si="7"/>
        <v>-0.49544706390773974</v>
      </c>
      <c r="Y34" s="1" t="str">
        <f t="shared" si="8"/>
        <v xml:space="preserve"> </v>
      </c>
      <c r="Z34" s="1" t="str">
        <f t="shared" si="9"/>
        <v xml:space="preserve"> </v>
      </c>
      <c r="AA34" s="1" t="str">
        <f t="shared" si="8"/>
        <v xml:space="preserve"> </v>
      </c>
      <c r="AB34" s="1">
        <f t="shared" si="10"/>
        <v>21</v>
      </c>
      <c r="AC34" s="1">
        <f t="shared" si="11"/>
        <v>144</v>
      </c>
      <c r="AD34" s="1" t="str">
        <f t="shared" si="12"/>
        <v xml:space="preserve"> </v>
      </c>
      <c r="AE34" s="1" t="str">
        <f t="shared" si="13"/>
        <v xml:space="preserve"> </v>
      </c>
      <c r="AF34" s="1" t="str">
        <f t="shared" si="13"/>
        <v xml:space="preserve"> </v>
      </c>
      <c r="AG34" s="38">
        <f t="shared" si="14"/>
        <v>2.0764171629130628</v>
      </c>
      <c r="AH34" s="38" t="str">
        <f t="shared" si="15"/>
        <v xml:space="preserve"> </v>
      </c>
      <c r="AI34" s="1">
        <f t="shared" si="16"/>
        <v>188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557</v>
      </c>
      <c r="AP34" t="s">
        <v>1031</v>
      </c>
      <c r="AQ34" s="22">
        <v>35.747069108398797</v>
      </c>
      <c r="AR34" s="21">
        <v>49.544706390773975</v>
      </c>
      <c r="AS34">
        <v>16.661446915126831</v>
      </c>
      <c r="AT34">
        <v>-35.747069108398797</v>
      </c>
      <c r="AU34">
        <v>-49.544706390773975</v>
      </c>
      <c r="AV34" t="s">
        <v>1158</v>
      </c>
    </row>
    <row r="35" spans="1:48" x14ac:dyDescent="0.25">
      <c r="A35" s="14">
        <v>3.8000000000000014E-10</v>
      </c>
      <c r="B35" t="s">
        <v>567</v>
      </c>
      <c r="C35" s="4">
        <v>10</v>
      </c>
      <c r="D35" s="4">
        <v>3</v>
      </c>
      <c r="E35" s="4">
        <v>8</v>
      </c>
      <c r="F35" s="4">
        <v>21</v>
      </c>
      <c r="G35" s="4">
        <v>106</v>
      </c>
      <c r="H35" s="4">
        <v>95.14</v>
      </c>
      <c r="I35" s="34">
        <v>32940.546254699999</v>
      </c>
      <c r="J35" s="35">
        <v>10.413747810858142</v>
      </c>
      <c r="K35" s="35">
        <v>9.9362924281984331</v>
      </c>
      <c r="L35" s="35" t="s">
        <v>1019</v>
      </c>
      <c r="M35" s="35" t="s">
        <v>1019</v>
      </c>
      <c r="N35" s="4">
        <v>9.3330000000000002</v>
      </c>
      <c r="O35" s="4">
        <v>19.562499999999996</v>
      </c>
      <c r="P35" s="35">
        <v>2.03910027328148</v>
      </c>
      <c r="Q35" s="36" t="str">
        <f t="shared" si="0"/>
        <v xml:space="preserve"> </v>
      </c>
      <c r="R35" s="36" t="str">
        <f t="shared" si="1"/>
        <v xml:space="preserve"> </v>
      </c>
      <c r="S35" s="37" t="str">
        <f t="shared" si="2"/>
        <v/>
      </c>
      <c r="T35" s="37" t="str">
        <f t="shared" si="3"/>
        <v/>
      </c>
      <c r="U35" s="37" t="str">
        <f t="shared" si="4"/>
        <v/>
      </c>
      <c r="V35" s="37" t="str">
        <f t="shared" si="5"/>
        <v/>
      </c>
      <c r="W35" s="37" t="str">
        <f t="shared" si="6"/>
        <v xml:space="preserve"> </v>
      </c>
      <c r="X35" s="37" t="str">
        <f t="shared" si="7"/>
        <v xml:space="preserve"> </v>
      </c>
      <c r="Y35" s="1" t="str">
        <f t="shared" si="8"/>
        <v xml:space="preserve"> </v>
      </c>
      <c r="Z35" s="1" t="str">
        <f t="shared" si="9"/>
        <v xml:space="preserve"> </v>
      </c>
      <c r="AA35" s="1" t="str">
        <f t="shared" si="8"/>
        <v xml:space="preserve"> </v>
      </c>
      <c r="AB35" s="1" t="str">
        <f t="shared" si="10"/>
        <v xml:space="preserve"> </v>
      </c>
      <c r="AC35" s="1" t="str">
        <f t="shared" si="11"/>
        <v xml:space="preserve"> 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>
        <f t="shared" si="14"/>
        <v>2.0391002736614801</v>
      </c>
      <c r="AH35" s="38" t="str">
        <f t="shared" si="15"/>
        <v xml:space="preserve"> </v>
      </c>
      <c r="AI35" s="1">
        <f t="shared" si="16"/>
        <v>192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567</v>
      </c>
      <c r="AP35" t="s">
        <v>1024</v>
      </c>
      <c r="AQ35" s="22">
        <v>39.626780117454672</v>
      </c>
      <c r="AR35" s="21" t="e">
        <v>#VALUE!</v>
      </c>
      <c r="AS35">
        <v>11.414757199915915</v>
      </c>
      <c r="AT35">
        <v>-39.626780117454672</v>
      </c>
      <c r="AU35" t="e">
        <v>#VALUE!</v>
      </c>
      <c r="AV35" t="s">
        <v>1159</v>
      </c>
    </row>
    <row r="36" spans="1:48" x14ac:dyDescent="0.25">
      <c r="A36" s="14">
        <v>3.9000000000000015E-10</v>
      </c>
      <c r="B36" t="s">
        <v>648</v>
      </c>
      <c r="C36" s="4">
        <v>6</v>
      </c>
      <c r="D36" s="4">
        <v>0</v>
      </c>
      <c r="E36" s="4">
        <v>6</v>
      </c>
      <c r="F36" s="4">
        <v>12</v>
      </c>
      <c r="G36" s="4">
        <v>94</v>
      </c>
      <c r="H36" s="4">
        <v>85.23</v>
      </c>
      <c r="I36" s="34">
        <v>8097.1323669900012</v>
      </c>
      <c r="J36" s="35">
        <v>17.429447852760738</v>
      </c>
      <c r="K36" s="35">
        <v>16.023688663282574</v>
      </c>
      <c r="L36" s="35">
        <v>13.609253557943655</v>
      </c>
      <c r="M36" s="35">
        <v>12.681098782138024</v>
      </c>
      <c r="N36" s="4">
        <v>4.4569999999999999</v>
      </c>
      <c r="O36" s="4">
        <v>19.019607843137248</v>
      </c>
      <c r="P36" s="35">
        <v>0.96914232077906848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 t="str">
        <f t="shared" si="5"/>
        <v/>
      </c>
      <c r="W36" s="37">
        <f t="shared" si="6"/>
        <v>0.19897837090736181</v>
      </c>
      <c r="X36" s="37" t="str">
        <f t="shared" si="7"/>
        <v/>
      </c>
      <c r="Y36" s="1" t="str">
        <f t="shared" si="8"/>
        <v xml:space="preserve"> </v>
      </c>
      <c r="Z36" s="1" t="str">
        <f t="shared" si="9"/>
        <v xml:space="preserve"> </v>
      </c>
      <c r="AA36" s="1">
        <f t="shared" si="8"/>
        <v>91</v>
      </c>
      <c r="AB36" s="1" t="str">
        <f t="shared" si="10"/>
        <v xml:space="preserve"> 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648</v>
      </c>
      <c r="AP36" t="s">
        <v>1031</v>
      </c>
      <c r="AQ36" s="22">
        <v>-1.0464154460227304</v>
      </c>
      <c r="AR36" s="21">
        <v>-19.897837090736182</v>
      </c>
      <c r="AS36">
        <v>10.289804059603425</v>
      </c>
      <c r="AT36">
        <v>1.0464154460227304</v>
      </c>
      <c r="AU36">
        <v>19.897837090736182</v>
      </c>
      <c r="AV36" t="s">
        <v>1160</v>
      </c>
    </row>
    <row r="37" spans="1:48" x14ac:dyDescent="0.25">
      <c r="A37" s="14">
        <v>4.0000000000000017E-10</v>
      </c>
      <c r="B37" t="s">
        <v>736</v>
      </c>
      <c r="C37" s="4">
        <v>17</v>
      </c>
      <c r="D37" s="4">
        <v>0</v>
      </c>
      <c r="E37" s="4">
        <v>2</v>
      </c>
      <c r="F37" s="4">
        <v>19</v>
      </c>
      <c r="G37" s="4">
        <v>166</v>
      </c>
      <c r="H37" s="4">
        <v>127.7</v>
      </c>
      <c r="I37" s="34">
        <v>28459.1131996</v>
      </c>
      <c r="J37" s="35">
        <v>14.74936474936475</v>
      </c>
      <c r="K37" s="35">
        <v>12.400466109924258</v>
      </c>
      <c r="L37" s="35">
        <v>11.283091413767579</v>
      </c>
      <c r="M37" s="35">
        <v>9.49674106378008</v>
      </c>
      <c r="N37" s="4">
        <v>7.24</v>
      </c>
      <c r="O37" s="4">
        <v>21.388888888888893</v>
      </c>
      <c r="P37" s="35">
        <v>0</v>
      </c>
      <c r="Q37" s="36">
        <f t="shared" si="0"/>
        <v>89.473684210926308</v>
      </c>
      <c r="R37" s="36" t="str">
        <f t="shared" si="1"/>
        <v xml:space="preserve"> </v>
      </c>
      <c r="S37" s="37">
        <f t="shared" si="2"/>
        <v>0.29992169186436962</v>
      </c>
      <c r="T37" s="37" t="str">
        <f t="shared" si="3"/>
        <v/>
      </c>
      <c r="U37" s="37" t="str">
        <f t="shared" si="4"/>
        <v/>
      </c>
      <c r="V37" s="37" t="str">
        <f t="shared" si="5"/>
        <v/>
      </c>
      <c r="W37" s="37" t="str">
        <f t="shared" si="6"/>
        <v/>
      </c>
      <c r="X37" s="37" t="str">
        <f t="shared" si="7"/>
        <v/>
      </c>
      <c r="Y37" s="1" t="str">
        <f t="shared" si="8"/>
        <v xml:space="preserve"> </v>
      </c>
      <c r="Z37" s="1" t="str">
        <f t="shared" si="9"/>
        <v xml:space="preserve"> </v>
      </c>
      <c r="AA37" s="1" t="str">
        <f t="shared" si="8"/>
        <v xml:space="preserve"> </v>
      </c>
      <c r="AB37" s="1" t="str">
        <f t="shared" si="10"/>
        <v xml:space="preserve"> </v>
      </c>
      <c r="AC37" s="1">
        <f t="shared" si="11"/>
        <v>37</v>
      </c>
      <c r="AD37" s="1" t="str">
        <f t="shared" si="12"/>
        <v xml:space="preserve"> </v>
      </c>
      <c r="AE37" s="1">
        <f t="shared" si="13"/>
        <v>8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736</v>
      </c>
      <c r="AP37" t="s">
        <v>1054</v>
      </c>
      <c r="AQ37" s="22">
        <v>14.491242027889816</v>
      </c>
      <c r="AR37" s="21">
        <v>0.59570494091087944</v>
      </c>
      <c r="AS37">
        <v>29.992169146436964</v>
      </c>
      <c r="AT37">
        <v>-14.491242027889816</v>
      </c>
      <c r="AU37">
        <v>-0.59570494091087944</v>
      </c>
      <c r="AV37" t="s">
        <v>1161</v>
      </c>
    </row>
    <row r="38" spans="1:48" x14ac:dyDescent="0.25">
      <c r="A38" s="14">
        <v>4.1000000000000019E-10</v>
      </c>
      <c r="B38" t="s">
        <v>512</v>
      </c>
      <c r="C38" s="4">
        <v>20</v>
      </c>
      <c r="D38" s="4">
        <v>0</v>
      </c>
      <c r="E38" s="4">
        <v>7</v>
      </c>
      <c r="F38" s="4">
        <v>27</v>
      </c>
      <c r="G38" s="4">
        <v>60</v>
      </c>
      <c r="H38" s="4">
        <v>34.76</v>
      </c>
      <c r="I38" s="34">
        <v>34168.750509959995</v>
      </c>
      <c r="J38" s="35">
        <v>8.2447817836812138</v>
      </c>
      <c r="K38" s="35">
        <v>7.0736670736670737</v>
      </c>
      <c r="L38" s="35">
        <v>6.8975192426648375</v>
      </c>
      <c r="M38" s="35">
        <v>6.6745808259365127</v>
      </c>
      <c r="N38" s="4">
        <v>4.4110000000000005</v>
      </c>
      <c r="O38" s="4">
        <v>3.8709677419354751</v>
      </c>
      <c r="P38" s="35">
        <v>2.2986191024165712</v>
      </c>
      <c r="Q38" s="36">
        <f t="shared" si="0"/>
        <v>74.074074074484074</v>
      </c>
      <c r="R38" s="36" t="str">
        <f t="shared" si="1"/>
        <v xml:space="preserve"> </v>
      </c>
      <c r="S38" s="37">
        <f t="shared" si="2"/>
        <v>0.72612197969653636</v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>
        <f t="shared" si="7"/>
        <v>-0.39232696711383386</v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>
        <f t="shared" si="10"/>
        <v>47</v>
      </c>
      <c r="AC38" s="1">
        <f t="shared" si="11"/>
        <v>1</v>
      </c>
      <c r="AD38" s="1" t="str">
        <f t="shared" si="12"/>
        <v xml:space="preserve"> </v>
      </c>
      <c r="AE38" s="1">
        <f t="shared" si="13"/>
        <v>63</v>
      </c>
      <c r="AF38" s="1" t="str">
        <f t="shared" si="13"/>
        <v xml:space="preserve"> </v>
      </c>
      <c r="AG38" s="38">
        <f t="shared" si="14"/>
        <v>2.2986191028265712</v>
      </c>
      <c r="AH38" s="38" t="str">
        <f t="shared" si="15"/>
        <v xml:space="preserve"> </v>
      </c>
      <c r="AI38" s="1">
        <f t="shared" si="16"/>
        <v>169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512</v>
      </c>
      <c r="AP38" t="s">
        <v>1033</v>
      </c>
      <c r="AQ38" s="22">
        <v>52.201260050604958</v>
      </c>
      <c r="AR38" s="21">
        <v>39.232696711383383</v>
      </c>
      <c r="AS38">
        <v>72.612197928653629</v>
      </c>
      <c r="AT38">
        <v>-52.201260050604958</v>
      </c>
      <c r="AU38">
        <v>-39.232696711383383</v>
      </c>
      <c r="AV38" t="s">
        <v>1162</v>
      </c>
    </row>
    <row r="39" spans="1:48" x14ac:dyDescent="0.25">
      <c r="A39" s="14">
        <v>4.200000000000002E-10</v>
      </c>
      <c r="B39" t="s">
        <v>330</v>
      </c>
      <c r="C39" s="4">
        <v>14</v>
      </c>
      <c r="D39" s="4">
        <v>6</v>
      </c>
      <c r="E39" s="4">
        <v>15</v>
      </c>
      <c r="F39" s="4">
        <v>35</v>
      </c>
      <c r="G39" s="4">
        <v>25</v>
      </c>
      <c r="H39" s="4">
        <v>28.18</v>
      </c>
      <c r="I39" s="34">
        <v>27471.904485619998</v>
      </c>
      <c r="J39" s="35" t="s">
        <v>1019</v>
      </c>
      <c r="K39" s="35">
        <v>29.446185997910135</v>
      </c>
      <c r="L39" s="35">
        <v>26.05785420560748</v>
      </c>
      <c r="M39" s="35">
        <v>22.588640180567158</v>
      </c>
      <c r="N39" s="4">
        <v>0.47200000000000003</v>
      </c>
      <c r="O39" s="4">
        <v>22.999999999999993</v>
      </c>
      <c r="P39" s="35">
        <v>0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"/>
        <v/>
      </c>
      <c r="T39" s="37" t="str">
        <f t="shared" si="3"/>
        <v/>
      </c>
      <c r="U39" s="37" t="str">
        <f t="shared" si="4"/>
        <v xml:space="preserve"> </v>
      </c>
      <c r="V39" s="37" t="str">
        <f t="shared" si="5"/>
        <v xml:space="preserve"> </v>
      </c>
      <c r="W39" s="37">
        <f t="shared" si="6"/>
        <v>1.2957029532706836</v>
      </c>
      <c r="X39" s="37" t="str">
        <f t="shared" si="7"/>
        <v/>
      </c>
      <c r="Y39" s="1" t="str">
        <f t="shared" si="8"/>
        <v xml:space="preserve"> </v>
      </c>
      <c r="Z39" s="1" t="str">
        <f t="shared" si="9"/>
        <v xml:space="preserve"> </v>
      </c>
      <c r="AA39" s="1">
        <f t="shared" si="8"/>
        <v>8</v>
      </c>
      <c r="AB39" s="1" t="str">
        <f t="shared" si="10"/>
        <v xml:space="preserve"> </v>
      </c>
      <c r="AC39" s="1" t="str">
        <f t="shared" si="11"/>
        <v xml:space="preserve"> 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330</v>
      </c>
      <c r="AP39" t="s">
        <v>1033</v>
      </c>
      <c r="AQ39" s="22" t="e">
        <v>#VALUE!</v>
      </c>
      <c r="AR39" s="21">
        <v>-129.57029532706835</v>
      </c>
      <c r="AS39">
        <v>-11.284599006387507</v>
      </c>
      <c r="AT39" t="e">
        <v>#VALUE!</v>
      </c>
      <c r="AU39">
        <v>129.57029532706835</v>
      </c>
      <c r="AV39" t="s">
        <v>1163</v>
      </c>
    </row>
    <row r="40" spans="1:48" x14ac:dyDescent="0.25">
      <c r="A40" s="14">
        <v>4.3000000000000022E-10</v>
      </c>
      <c r="B40" t="s">
        <v>464</v>
      </c>
      <c r="C40" s="4">
        <v>13</v>
      </c>
      <c r="D40" s="4">
        <v>0</v>
      </c>
      <c r="E40" s="4">
        <v>3</v>
      </c>
      <c r="F40" s="4">
        <v>16</v>
      </c>
      <c r="G40" s="4">
        <v>86</v>
      </c>
      <c r="H40" s="4">
        <v>73.459999999999994</v>
      </c>
      <c r="I40" s="34">
        <v>17035.16559398</v>
      </c>
      <c r="J40" s="35">
        <v>20.910902362653001</v>
      </c>
      <c r="K40" s="35">
        <v>19.265670076055596</v>
      </c>
      <c r="L40" s="35">
        <v>13.936165611415717</v>
      </c>
      <c r="M40" s="35">
        <v>13.115040845070423</v>
      </c>
      <c r="N40" s="4">
        <v>3.2109999999999999</v>
      </c>
      <c r="O40" s="4">
        <v>18.296470317721319</v>
      </c>
      <c r="P40" s="35">
        <v>0.78954533079226785</v>
      </c>
      <c r="Q40" s="36">
        <f t="shared" si="0"/>
        <v>81.250000000430006</v>
      </c>
      <c r="R40" s="36" t="str">
        <f t="shared" si="1"/>
        <v xml:space="preserve"> </v>
      </c>
      <c r="S40" s="37">
        <f t="shared" si="2"/>
        <v>0.17070514608750084</v>
      </c>
      <c r="T40" s="37" t="str">
        <f t="shared" si="3"/>
        <v/>
      </c>
      <c r="U40" s="37" t="str">
        <f t="shared" si="4"/>
        <v/>
      </c>
      <c r="V40" s="37" t="str">
        <f t="shared" si="5"/>
        <v/>
      </c>
      <c r="W40" s="37">
        <f t="shared" si="6"/>
        <v>0.22777939806385339</v>
      </c>
      <c r="X40" s="37" t="str">
        <f t="shared" si="7"/>
        <v/>
      </c>
      <c r="Y40" s="1" t="str">
        <f t="shared" si="8"/>
        <v xml:space="preserve"> </v>
      </c>
      <c r="Z40" s="1" t="str">
        <f t="shared" si="9"/>
        <v xml:space="preserve"> </v>
      </c>
      <c r="AA40" s="1">
        <f t="shared" si="8"/>
        <v>85</v>
      </c>
      <c r="AB40" s="1" t="str">
        <f t="shared" si="10"/>
        <v xml:space="preserve"> </v>
      </c>
      <c r="AC40" s="1">
        <f t="shared" ref="AC40:AC71" si="20">IF(ISERROR((RANK(S40,S$7:S$391,0)))=TRUE," ",((RANK(S40,S$7:S$391,0))))</f>
        <v>141</v>
      </c>
      <c r="AD40" s="1" t="str">
        <f t="shared" si="12"/>
        <v xml:space="preserve"> </v>
      </c>
      <c r="AE40" s="1">
        <f t="shared" si="13"/>
        <v>28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 t="str">
        <f t="shared" si="17"/>
        <v xml:space="preserve"> </v>
      </c>
      <c r="AL40" s="25" t="str">
        <f t="shared" si="18"/>
        <v xml:space="preserve"> </v>
      </c>
      <c r="AM40" s="1" t="str">
        <f t="shared" si="19"/>
        <v xml:space="preserve"> </v>
      </c>
      <c r="AN40" s="1" t="str">
        <f t="shared" si="19"/>
        <v xml:space="preserve"> </v>
      </c>
      <c r="AO40" t="s">
        <v>464</v>
      </c>
      <c r="AP40" t="s">
        <v>1031</v>
      </c>
      <c r="AQ40" s="22">
        <v>-21.229986476775807</v>
      </c>
      <c r="AR40" s="21">
        <v>-22.777939806385341</v>
      </c>
      <c r="AS40">
        <v>17.070514565750084</v>
      </c>
      <c r="AT40">
        <v>21.229986476775807</v>
      </c>
      <c r="AU40">
        <v>22.777939806385341</v>
      </c>
      <c r="AV40" t="s">
        <v>1164</v>
      </c>
    </row>
    <row r="41" spans="1:48" x14ac:dyDescent="0.25">
      <c r="A41" s="14">
        <v>4.4000000000000024E-10</v>
      </c>
      <c r="B41" t="s">
        <v>635</v>
      </c>
      <c r="C41" s="4">
        <v>8</v>
      </c>
      <c r="D41" s="4">
        <v>0</v>
      </c>
      <c r="E41" s="4">
        <v>2</v>
      </c>
      <c r="F41" s="4">
        <v>10</v>
      </c>
      <c r="G41" s="4">
        <v>182</v>
      </c>
      <c r="H41" s="4">
        <v>125.94</v>
      </c>
      <c r="I41" s="34">
        <v>6729.2195311199994</v>
      </c>
      <c r="J41" s="35">
        <v>7.3468673433671681</v>
      </c>
      <c r="K41" s="35">
        <v>8.0943505366668802</v>
      </c>
      <c r="L41" s="35">
        <v>8.7360080270843454</v>
      </c>
      <c r="M41" s="35">
        <v>7.8621780604133553</v>
      </c>
      <c r="N41" s="4">
        <v>15.295</v>
      </c>
      <c r="O41" s="4">
        <v>0.35190615835777156</v>
      </c>
      <c r="P41" s="35">
        <v>1.2887089090042878</v>
      </c>
      <c r="Q41" s="36">
        <f t="shared" si="0"/>
        <v>80.000000000439996</v>
      </c>
      <c r="R41" s="36" t="str">
        <f t="shared" si="1"/>
        <v xml:space="preserve"> </v>
      </c>
      <c r="S41" s="37">
        <f t="shared" si="2"/>
        <v>0.44513260326674281</v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 t="str">
        <f t="shared" si="6"/>
        <v/>
      </c>
      <c r="X41" s="37">
        <f t="shared" si="7"/>
        <v>-0.23035568204007517</v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>
        <f t="shared" si="10"/>
        <v>96</v>
      </c>
      <c r="AC41" s="1">
        <f t="shared" si="20"/>
        <v>7</v>
      </c>
      <c r="AD41" s="1" t="str">
        <f t="shared" si="12"/>
        <v xml:space="preserve"> </v>
      </c>
      <c r="AE41" s="1">
        <f t="shared" si="13"/>
        <v>37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635</v>
      </c>
      <c r="AP41" t="s">
        <v>1024</v>
      </c>
      <c r="AQ41" s="22">
        <v>57.406877367769994</v>
      </c>
      <c r="AR41" s="21">
        <v>23.035568204007518</v>
      </c>
      <c r="AS41">
        <v>44.513260282674281</v>
      </c>
      <c r="AT41">
        <v>-57.406877367769994</v>
      </c>
      <c r="AU41">
        <v>-23.035568204007518</v>
      </c>
      <c r="AV41" t="s">
        <v>1165</v>
      </c>
    </row>
    <row r="42" spans="1:48" x14ac:dyDescent="0.25">
      <c r="A42" s="14">
        <v>4.5000000000000026E-10</v>
      </c>
      <c r="B42" t="s">
        <v>498</v>
      </c>
      <c r="C42" s="4">
        <v>11</v>
      </c>
      <c r="D42" s="4">
        <v>0</v>
      </c>
      <c r="E42" s="4">
        <v>16</v>
      </c>
      <c r="F42" s="4">
        <v>27</v>
      </c>
      <c r="G42" s="4">
        <v>205.5</v>
      </c>
      <c r="H42" s="4">
        <v>202.34</v>
      </c>
      <c r="I42" s="34">
        <v>130969.03003677999</v>
      </c>
      <c r="J42" s="35">
        <v>13.910353361748934</v>
      </c>
      <c r="K42" s="35">
        <v>13.285620485883125</v>
      </c>
      <c r="L42" s="35">
        <v>10.507775710611236</v>
      </c>
      <c r="M42" s="35">
        <v>10.487008292743079</v>
      </c>
      <c r="N42" s="4">
        <v>14.008000000000001</v>
      </c>
      <c r="O42" s="4">
        <v>5.3822629969419005</v>
      </c>
      <c r="P42" s="35">
        <v>2.7448848472867451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"/>
        <v/>
      </c>
      <c r="T42" s="37" t="str">
        <f t="shared" si="3"/>
        <v/>
      </c>
      <c r="U42" s="37" t="str">
        <f t="shared" si="4"/>
        <v/>
      </c>
      <c r="V42" s="37" t="str">
        <f t="shared" si="5"/>
        <v/>
      </c>
      <c r="W42" s="37" t="str">
        <f t="shared" si="6"/>
        <v/>
      </c>
      <c r="X42" s="37" t="str">
        <f t="shared" si="7"/>
        <v/>
      </c>
      <c r="Y42" s="1" t="str">
        <f t="shared" si="8"/>
        <v xml:space="preserve"> </v>
      </c>
      <c r="Z42" s="1" t="str">
        <f t="shared" si="9"/>
        <v xml:space="preserve"> </v>
      </c>
      <c r="AA42" s="1" t="str">
        <f t="shared" si="8"/>
        <v xml:space="preserve"> </v>
      </c>
      <c r="AB42" s="1" t="str">
        <f t="shared" si="10"/>
        <v xml:space="preserve"> </v>
      </c>
      <c r="AC42" s="1" t="str">
        <f t="shared" si="20"/>
        <v xml:space="preserve"> 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>
        <f t="shared" si="14"/>
        <v>2.7448848477367451</v>
      </c>
      <c r="AH42" s="38" t="str">
        <f t="shared" si="15"/>
        <v xml:space="preserve"> </v>
      </c>
      <c r="AI42" s="1">
        <f t="shared" si="16"/>
        <v>133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498</v>
      </c>
      <c r="AP42" t="s">
        <v>1054</v>
      </c>
      <c r="AQ42" s="22">
        <v>19.355371629307061</v>
      </c>
      <c r="AR42" s="21">
        <v>7.4262541312203894</v>
      </c>
      <c r="AS42">
        <v>1.5617277849164779</v>
      </c>
      <c r="AT42">
        <v>-19.355371629307061</v>
      </c>
      <c r="AU42">
        <v>-7.4262541312203894</v>
      </c>
      <c r="AV42" t="s">
        <v>1166</v>
      </c>
    </row>
    <row r="43" spans="1:48" x14ac:dyDescent="0.25">
      <c r="A43" s="14">
        <v>4.6000000000000027E-10</v>
      </c>
      <c r="B43" t="s">
        <v>666</v>
      </c>
      <c r="C43" s="4">
        <v>5</v>
      </c>
      <c r="D43" s="4">
        <v>0</v>
      </c>
      <c r="E43" s="4">
        <v>7</v>
      </c>
      <c r="F43" s="4">
        <v>12</v>
      </c>
      <c r="G43" s="4">
        <v>165</v>
      </c>
      <c r="H43" s="4">
        <v>137.01</v>
      </c>
      <c r="I43" s="34">
        <v>19436.76636252</v>
      </c>
      <c r="J43" s="35">
        <v>8.3537589171391975</v>
      </c>
      <c r="K43" s="35">
        <v>7.7573321254671042</v>
      </c>
      <c r="L43" s="35">
        <v>6.3829666483570859</v>
      </c>
      <c r="M43" s="35">
        <v>6.0216547249647387</v>
      </c>
      <c r="N43" s="4">
        <v>14.803000000000001</v>
      </c>
      <c r="O43" s="4">
        <v>4.3909348441926417</v>
      </c>
      <c r="P43" s="35">
        <v>2.8216918473104156</v>
      </c>
      <c r="Q43" s="36" t="str">
        <f t="shared" si="0"/>
        <v xml:space="preserve"> </v>
      </c>
      <c r="R43" s="36" t="str">
        <f t="shared" si="1"/>
        <v xml:space="preserve"> </v>
      </c>
      <c r="S43" s="37">
        <f t="shared" si="2"/>
        <v>0.2042916580032452</v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>
        <f t="shared" si="7"/>
        <v>-0.4376591691073195</v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>
        <f t="shared" si="10"/>
        <v>33</v>
      </c>
      <c r="AC43" s="1">
        <f t="shared" si="20"/>
        <v>102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2.8216918477704156</v>
      </c>
      <c r="AH43" s="38" t="str">
        <f t="shared" si="15"/>
        <v xml:space="preserve"> </v>
      </c>
      <c r="AI43" s="1">
        <f t="shared" si="16"/>
        <v>127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666</v>
      </c>
      <c r="AP43" t="s">
        <v>1024</v>
      </c>
      <c r="AQ43" s="22">
        <v>51.569470174383049</v>
      </c>
      <c r="AR43" s="21">
        <v>43.765916910731953</v>
      </c>
      <c r="AS43">
        <v>20.429165754324519</v>
      </c>
      <c r="AT43">
        <v>-51.569470174383049</v>
      </c>
      <c r="AU43">
        <v>-43.765916910731953</v>
      </c>
      <c r="AV43" t="s">
        <v>1167</v>
      </c>
    </row>
    <row r="44" spans="1:48" x14ac:dyDescent="0.25">
      <c r="A44" s="14">
        <v>4.7000000000000024E-10</v>
      </c>
      <c r="B44" t="s">
        <v>606</v>
      </c>
      <c r="C44" s="4">
        <v>18</v>
      </c>
      <c r="D44" s="4">
        <v>0</v>
      </c>
      <c r="E44" s="4">
        <v>6</v>
      </c>
      <c r="F44" s="4">
        <v>24</v>
      </c>
      <c r="G44" s="4">
        <v>163</v>
      </c>
      <c r="H44" s="4">
        <v>145.69</v>
      </c>
      <c r="I44" s="34">
        <v>64225.259600019999</v>
      </c>
      <c r="J44" s="35">
        <v>39.503796095444685</v>
      </c>
      <c r="K44" s="35">
        <v>33.984138091905763</v>
      </c>
      <c r="L44" s="35">
        <v>18.884373868274437</v>
      </c>
      <c r="M44" s="35">
        <v>17.830717133536996</v>
      </c>
      <c r="N44" s="4">
        <v>3.04</v>
      </c>
      <c r="O44" s="4">
        <v>12.728018036482899</v>
      </c>
      <c r="P44" s="35">
        <v>2.5471892374219234</v>
      </c>
      <c r="Q44" s="36">
        <f t="shared" si="0"/>
        <v>75.000000000469996</v>
      </c>
      <c r="R44" s="36" t="str">
        <f t="shared" si="1"/>
        <v xml:space="preserve"> </v>
      </c>
      <c r="S44" s="37" t="str">
        <f t="shared" si="2"/>
        <v/>
      </c>
      <c r="T44" s="37" t="str">
        <f t="shared" si="3"/>
        <v/>
      </c>
      <c r="U44" s="37">
        <f t="shared" si="4"/>
        <v>1.2902142544481157</v>
      </c>
      <c r="V44" s="37" t="str">
        <f t="shared" si="5"/>
        <v/>
      </c>
      <c r="W44" s="37">
        <f t="shared" si="6"/>
        <v>0.66371768442606771</v>
      </c>
      <c r="X44" s="37" t="str">
        <f t="shared" si="7"/>
        <v/>
      </c>
      <c r="Y44" s="1">
        <f t="shared" si="8"/>
        <v>1</v>
      </c>
      <c r="Z44" s="1" t="str">
        <f t="shared" si="9"/>
        <v xml:space="preserve"> </v>
      </c>
      <c r="AA44" s="1">
        <f t="shared" si="8"/>
        <v>31</v>
      </c>
      <c r="AB44" s="1" t="str">
        <f t="shared" si="10"/>
        <v xml:space="preserve"> </v>
      </c>
      <c r="AC44" s="1" t="str">
        <f t="shared" si="20"/>
        <v xml:space="preserve"> </v>
      </c>
      <c r="AD44" s="1" t="str">
        <f t="shared" si="12"/>
        <v xml:space="preserve"> </v>
      </c>
      <c r="AE44" s="1">
        <f t="shared" si="13"/>
        <v>59</v>
      </c>
      <c r="AF44" s="1" t="str">
        <f t="shared" si="13"/>
        <v xml:space="preserve"> </v>
      </c>
      <c r="AG44" s="38">
        <f t="shared" si="14"/>
        <v>2.5471892378919234</v>
      </c>
      <c r="AH44" s="38" t="str">
        <f t="shared" si="15"/>
        <v xml:space="preserve"> </v>
      </c>
      <c r="AI44" s="1">
        <f t="shared" si="16"/>
        <v>149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606</v>
      </c>
      <c r="AP44" t="s">
        <v>1035</v>
      </c>
      <c r="AQ44" s="22">
        <v>-129.02142544481157</v>
      </c>
      <c r="AR44" s="21">
        <v>-66.371768442606765</v>
      </c>
      <c r="AS44">
        <v>11.881391996705325</v>
      </c>
      <c r="AT44">
        <v>129.02142544481157</v>
      </c>
      <c r="AU44">
        <v>66.371768442606765</v>
      </c>
      <c r="AV44" t="s">
        <v>1168</v>
      </c>
    </row>
    <row r="45" spans="1:48" x14ac:dyDescent="0.25">
      <c r="A45" s="14">
        <v>4.800000000000002E-10</v>
      </c>
      <c r="B45" t="s">
        <v>608</v>
      </c>
      <c r="C45" s="4">
        <v>47</v>
      </c>
      <c r="D45" s="4">
        <v>1</v>
      </c>
      <c r="E45" s="4">
        <v>2</v>
      </c>
      <c r="F45" s="4">
        <v>50</v>
      </c>
      <c r="G45" s="4">
        <v>2150</v>
      </c>
      <c r="H45" s="4">
        <v>1819.96</v>
      </c>
      <c r="I45" s="34">
        <v>887669.45433244004</v>
      </c>
      <c r="J45" s="35" t="s">
        <v>1019</v>
      </c>
      <c r="K45" s="35">
        <v>37.495570480860351</v>
      </c>
      <c r="L45" s="35">
        <v>21.756928931548885</v>
      </c>
      <c r="M45" s="35">
        <v>17.182711676559776</v>
      </c>
      <c r="N45" s="4">
        <v>26.655000000000001</v>
      </c>
      <c r="O45" s="4">
        <v>188.92257882159467</v>
      </c>
      <c r="P45" s="35">
        <v>0</v>
      </c>
      <c r="Q45" s="36">
        <f t="shared" si="0"/>
        <v>94.00000000048</v>
      </c>
      <c r="R45" s="36" t="str">
        <f t="shared" si="1"/>
        <v xml:space="preserve"> </v>
      </c>
      <c r="S45" s="37">
        <f t="shared" si="2"/>
        <v>0.18134464541725134</v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>
        <f t="shared" si="6"/>
        <v>0.91679044667879017</v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>
        <f t="shared" si="8"/>
        <v>12</v>
      </c>
      <c r="AB45" s="1" t="str">
        <f t="shared" si="10"/>
        <v xml:space="preserve"> </v>
      </c>
      <c r="AC45" s="1">
        <f t="shared" si="20"/>
        <v>122</v>
      </c>
      <c r="AD45" s="1" t="str">
        <f t="shared" si="12"/>
        <v xml:space="preserve"> </v>
      </c>
      <c r="AE45" s="1">
        <f t="shared" si="13"/>
        <v>5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608</v>
      </c>
      <c r="AP45" t="s">
        <v>1028</v>
      </c>
      <c r="AQ45" s="22" t="e">
        <v>#VALUE!</v>
      </c>
      <c r="AR45" s="21">
        <v>-91.679044667879012</v>
      </c>
      <c r="AS45">
        <v>18.134464493725133</v>
      </c>
      <c r="AT45" t="e">
        <v>#VALUE!</v>
      </c>
      <c r="AU45">
        <v>91.679044667879012</v>
      </c>
      <c r="AV45" t="s">
        <v>1169</v>
      </c>
    </row>
    <row r="46" spans="1:48" x14ac:dyDescent="0.25">
      <c r="A46" s="14">
        <v>4.9000000000000017E-10</v>
      </c>
      <c r="B46" t="s">
        <v>472</v>
      </c>
      <c r="C46" s="4">
        <v>1</v>
      </c>
      <c r="D46" s="4">
        <v>0</v>
      </c>
      <c r="E46" s="4">
        <v>4</v>
      </c>
      <c r="F46" s="4">
        <v>5</v>
      </c>
      <c r="G46" s="4">
        <v>158</v>
      </c>
      <c r="H46" s="4">
        <v>153.5</v>
      </c>
      <c r="I46" s="34">
        <v>23197.839004500001</v>
      </c>
      <c r="J46" s="35">
        <v>12.302636851807325</v>
      </c>
      <c r="K46" s="35">
        <v>9.5525546082519135</v>
      </c>
      <c r="L46" s="35">
        <v>8.0974197921864555</v>
      </c>
      <c r="M46" s="35">
        <v>7.0224171176588497</v>
      </c>
      <c r="N46" s="4">
        <v>8.7059999999999995</v>
      </c>
      <c r="O46" s="4">
        <v>-10.04074234872342</v>
      </c>
      <c r="P46" s="35">
        <v>1.6788273615635179</v>
      </c>
      <c r="Q46" s="36" t="str">
        <f t="shared" si="0"/>
        <v xml:space="preserve"> </v>
      </c>
      <c r="R46" s="36" t="str">
        <f t="shared" si="1"/>
        <v xml:space="preserve"> </v>
      </c>
      <c r="S46" s="37" t="str">
        <f t="shared" si="2"/>
        <v/>
      </c>
      <c r="T46" s="37" t="str">
        <f t="shared" si="3"/>
        <v/>
      </c>
      <c r="U46" s="37" t="str">
        <f t="shared" si="4"/>
        <v/>
      </c>
      <c r="V46" s="37" t="str">
        <f t="shared" si="5"/>
        <v/>
      </c>
      <c r="W46" s="37" t="str">
        <f t="shared" si="6"/>
        <v/>
      </c>
      <c r="X46" s="37">
        <f t="shared" si="7"/>
        <v>-0.28661545251893228</v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>
        <f t="shared" si="10"/>
        <v>80</v>
      </c>
      <c r="AC46" s="1" t="str">
        <f t="shared" si="20"/>
        <v xml:space="preserve"> </v>
      </c>
      <c r="AD46" s="1" t="str">
        <f t="shared" si="12"/>
        <v xml:space="preserve"> </v>
      </c>
      <c r="AE46" s="1" t="str">
        <f t="shared" si="13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472</v>
      </c>
      <c r="AP46" t="s">
        <v>1078</v>
      </c>
      <c r="AQ46" s="22">
        <v>28.676033520340958</v>
      </c>
      <c r="AR46" s="21">
        <v>28.661545251893227</v>
      </c>
      <c r="AS46">
        <v>2.931596091205213</v>
      </c>
      <c r="AT46">
        <v>-28.676033520340958</v>
      </c>
      <c r="AU46">
        <v>-28.661545251893227</v>
      </c>
      <c r="AV46" t="s">
        <v>1170</v>
      </c>
    </row>
    <row r="47" spans="1:48" x14ac:dyDescent="0.25">
      <c r="A47" s="14">
        <v>5.0000000000000013E-10</v>
      </c>
      <c r="B47" t="s">
        <v>628</v>
      </c>
      <c r="C47" s="4">
        <v>5</v>
      </c>
      <c r="D47" s="4">
        <v>3</v>
      </c>
      <c r="E47" s="4">
        <v>9</v>
      </c>
      <c r="F47" s="4">
        <v>17</v>
      </c>
      <c r="G47" s="4">
        <v>185</v>
      </c>
      <c r="H47" s="4">
        <v>159</v>
      </c>
      <c r="I47" s="34">
        <v>13403.352426000001</v>
      </c>
      <c r="J47" s="35">
        <v>29.244068420084606</v>
      </c>
      <c r="K47" s="35">
        <v>26.372532758334717</v>
      </c>
      <c r="L47" s="35">
        <v>20.129052442157754</v>
      </c>
      <c r="M47" s="35">
        <v>18.816182535134519</v>
      </c>
      <c r="N47" s="4">
        <v>5.0289999999999999</v>
      </c>
      <c r="O47" s="4">
        <v>-0.66666666666667784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>
        <f t="shared" si="2"/>
        <v>0.16352201307861633</v>
      </c>
      <c r="T47" s="37" t="str">
        <f t="shared" si="3"/>
        <v/>
      </c>
      <c r="U47" s="37">
        <f t="shared" si="4"/>
        <v>0.69541130153456021</v>
      </c>
      <c r="V47" s="37" t="str">
        <f t="shared" si="5"/>
        <v/>
      </c>
      <c r="W47" s="37">
        <f t="shared" si="6"/>
        <v>0.77337415327382786</v>
      </c>
      <c r="X47" s="37" t="str">
        <f t="shared" si="7"/>
        <v/>
      </c>
      <c r="Y47" s="1">
        <f t="shared" si="8"/>
        <v>14</v>
      </c>
      <c r="Z47" s="1" t="str">
        <f t="shared" si="9"/>
        <v xml:space="preserve"> </v>
      </c>
      <c r="AA47" s="1">
        <f t="shared" si="8"/>
        <v>21</v>
      </c>
      <c r="AB47" s="1" t="str">
        <f t="shared" si="10"/>
        <v xml:space="preserve"> </v>
      </c>
      <c r="AC47" s="1">
        <f t="shared" si="20"/>
        <v>148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628</v>
      </c>
      <c r="AP47" t="s">
        <v>1033</v>
      </c>
      <c r="AQ47" s="22">
        <v>-69.541130153456024</v>
      </c>
      <c r="AR47" s="21">
        <v>-77.337415327382786</v>
      </c>
      <c r="AS47">
        <v>16.35220125786163</v>
      </c>
      <c r="AT47">
        <v>69.541130153456024</v>
      </c>
      <c r="AU47">
        <v>77.337415327382786</v>
      </c>
      <c r="AV47" t="s">
        <v>1171</v>
      </c>
    </row>
    <row r="48" spans="1:48" x14ac:dyDescent="0.25">
      <c r="A48" s="14">
        <v>5.100000000000001E-10</v>
      </c>
      <c r="B48" t="s">
        <v>651</v>
      </c>
      <c r="C48" s="4">
        <v>15</v>
      </c>
      <c r="D48" s="4">
        <v>0</v>
      </c>
      <c r="E48" s="4">
        <v>7</v>
      </c>
      <c r="F48" s="4">
        <v>22</v>
      </c>
      <c r="G48" s="4">
        <v>302</v>
      </c>
      <c r="H48" s="4">
        <v>278.42</v>
      </c>
      <c r="I48" s="34">
        <v>72376.303028760012</v>
      </c>
      <c r="J48" s="35">
        <v>16.234402332361515</v>
      </c>
      <c r="K48" s="35">
        <v>14.09364717792964</v>
      </c>
      <c r="L48" s="35">
        <v>9.9360386472860558</v>
      </c>
      <c r="M48" s="35" t="s">
        <v>1019</v>
      </c>
      <c r="N48" s="4">
        <v>15.492000000000001</v>
      </c>
      <c r="O48" s="4">
        <v>39.622641509433976</v>
      </c>
      <c r="P48" s="35">
        <v>1.1015731628474967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 t="str">
        <f t="shared" si="4"/>
        <v/>
      </c>
      <c r="V48" s="37" t="str">
        <f t="shared" si="5"/>
        <v/>
      </c>
      <c r="W48" s="37" t="str">
        <f t="shared" si="6"/>
        <v/>
      </c>
      <c r="X48" s="37">
        <f t="shared" si="7"/>
        <v>-0.12463270818831884</v>
      </c>
      <c r="Y48" s="1" t="str">
        <f t="shared" si="8"/>
        <v xml:space="preserve"> </v>
      </c>
      <c r="Z48" s="1" t="str">
        <f t="shared" si="9"/>
        <v xml:space="preserve"> </v>
      </c>
      <c r="AA48" s="1" t="str">
        <f t="shared" si="8"/>
        <v xml:space="preserve"> </v>
      </c>
      <c r="AB48" s="1">
        <f t="shared" si="10"/>
        <v>137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651</v>
      </c>
      <c r="AP48" t="s">
        <v>1054</v>
      </c>
      <c r="AQ48" s="22">
        <v>5.8818055252480956</v>
      </c>
      <c r="AR48" s="21">
        <v>12.463270818831884</v>
      </c>
      <c r="AS48">
        <v>8.469219165289843</v>
      </c>
      <c r="AT48">
        <v>-5.8818055252480956</v>
      </c>
      <c r="AU48">
        <v>-12.463270818831884</v>
      </c>
      <c r="AV48" t="s">
        <v>1172</v>
      </c>
    </row>
    <row r="49" spans="1:48" x14ac:dyDescent="0.25">
      <c r="A49" s="14">
        <v>5.2000000000000007E-10</v>
      </c>
      <c r="B49" t="s">
        <v>308</v>
      </c>
      <c r="C49" s="4">
        <v>7</v>
      </c>
      <c r="D49" s="4">
        <v>0</v>
      </c>
      <c r="E49" s="4">
        <v>13</v>
      </c>
      <c r="F49" s="4">
        <v>20</v>
      </c>
      <c r="G49" s="4">
        <v>153</v>
      </c>
      <c r="H49" s="4">
        <v>149.85</v>
      </c>
      <c r="I49" s="34">
        <v>36361.903148549995</v>
      </c>
      <c r="J49" s="35">
        <v>16.348461706305912</v>
      </c>
      <c r="K49" s="35">
        <v>14.861648318952692</v>
      </c>
      <c r="L49" s="35">
        <v>13.321282969328458</v>
      </c>
      <c r="M49" s="35">
        <v>12.408668429557808</v>
      </c>
      <c r="N49" s="4">
        <v>8.0749999999999993</v>
      </c>
      <c r="O49" s="4">
        <v>-2.3199999999999932</v>
      </c>
      <c r="P49" s="35">
        <v>1.1411411411411412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"/>
        <v/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>
        <f t="shared" si="6"/>
        <v>0.17360809576794756</v>
      </c>
      <c r="X49" s="37" t="str">
        <f t="shared" si="7"/>
        <v/>
      </c>
      <c r="Y49" s="1" t="str">
        <f t="shared" si="8"/>
        <v xml:space="preserve"> </v>
      </c>
      <c r="Z49" s="1" t="str">
        <f t="shared" si="9"/>
        <v xml:space="preserve"> </v>
      </c>
      <c r="AA49" s="1">
        <f t="shared" si="8"/>
        <v>98</v>
      </c>
      <c r="AB49" s="1" t="str">
        <f t="shared" si="10"/>
        <v xml:space="preserve"> </v>
      </c>
      <c r="AC49" s="1" t="str">
        <f t="shared" si="20"/>
        <v xml:space="preserve"> </v>
      </c>
      <c r="AD49" s="1" t="str">
        <f t="shared" si="12"/>
        <v xml:space="preserve"> </v>
      </c>
      <c r="AE49" s="1" t="str">
        <f t="shared" si="13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308</v>
      </c>
      <c r="AP49" t="s">
        <v>1024</v>
      </c>
      <c r="AQ49" s="22">
        <v>5.2205515955504271</v>
      </c>
      <c r="AR49" s="21">
        <v>-17.360809576794757</v>
      </c>
      <c r="AS49">
        <v>2.1021021021021102</v>
      </c>
      <c r="AT49">
        <v>-5.2205515955504271</v>
      </c>
      <c r="AU49">
        <v>17.360809576794757</v>
      </c>
      <c r="AV49" t="s">
        <v>1173</v>
      </c>
    </row>
    <row r="50" spans="1:48" x14ac:dyDescent="0.25">
      <c r="A50" s="14">
        <v>5.3000000000000003E-10</v>
      </c>
      <c r="B50" t="s">
        <v>547</v>
      </c>
      <c r="C50" s="4">
        <v>8</v>
      </c>
      <c r="D50" s="4">
        <v>1</v>
      </c>
      <c r="E50" s="4">
        <v>4</v>
      </c>
      <c r="F50" s="4">
        <v>13</v>
      </c>
      <c r="G50" s="4">
        <v>70.5</v>
      </c>
      <c r="H50" s="4">
        <v>48.64</v>
      </c>
      <c r="I50" s="34">
        <v>8298.3045862399995</v>
      </c>
      <c r="J50" s="35">
        <v>16.697562650188807</v>
      </c>
      <c r="K50" s="35">
        <v>15.604748155277511</v>
      </c>
      <c r="L50" s="35">
        <v>10.987609694943586</v>
      </c>
      <c r="M50" s="35">
        <v>10.194513731825525</v>
      </c>
      <c r="N50" s="4">
        <v>2.6030000000000002</v>
      </c>
      <c r="O50" s="4">
        <v>17.592592592592588</v>
      </c>
      <c r="P50" s="35">
        <v>1.747532894736842</v>
      </c>
      <c r="Q50" s="36" t="str">
        <f t="shared" si="0"/>
        <v xml:space="preserve"> </v>
      </c>
      <c r="R50" s="36" t="str">
        <f t="shared" si="1"/>
        <v xml:space="preserve"> </v>
      </c>
      <c r="S50" s="37">
        <f t="shared" si="2"/>
        <v>0.44942434263526304</v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 t="str">
        <f t="shared" si="10"/>
        <v xml:space="preserve"> </v>
      </c>
      <c r="AC50" s="1">
        <f t="shared" si="20"/>
        <v>6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547</v>
      </c>
      <c r="AP50" t="s">
        <v>1031</v>
      </c>
      <c r="AQ50" s="22">
        <v>3.1966550667454463</v>
      </c>
      <c r="AR50" s="21">
        <v>3.1989056848760744</v>
      </c>
      <c r="AS50">
        <v>44.942434210526308</v>
      </c>
      <c r="AT50">
        <v>-3.1966550667454463</v>
      </c>
      <c r="AU50">
        <v>-3.1989056848760744</v>
      </c>
      <c r="AV50" t="s">
        <v>1174</v>
      </c>
    </row>
    <row r="51" spans="1:48" x14ac:dyDescent="0.25">
      <c r="A51" s="14">
        <v>5.4E-10</v>
      </c>
      <c r="B51" t="s">
        <v>309</v>
      </c>
      <c r="C51" s="4">
        <v>8</v>
      </c>
      <c r="D51" s="4">
        <v>9</v>
      </c>
      <c r="E51" s="4">
        <v>12</v>
      </c>
      <c r="F51" s="4">
        <v>29</v>
      </c>
      <c r="G51" s="4">
        <v>49.5</v>
      </c>
      <c r="H51" s="4">
        <v>44.51</v>
      </c>
      <c r="I51" s="34">
        <v>17024.449768029997</v>
      </c>
      <c r="J51" s="35">
        <v>21.39903846153846</v>
      </c>
      <c r="K51" s="35">
        <v>22.990702479338843</v>
      </c>
      <c r="L51" s="35">
        <v>4.9048258649596095</v>
      </c>
      <c r="M51" s="35">
        <v>4.7776024478474906</v>
      </c>
      <c r="N51" s="4">
        <v>1.8520000000000001</v>
      </c>
      <c r="O51" s="4">
        <v>1125</v>
      </c>
      <c r="P51" s="35">
        <v>2.2444394518085824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"/>
        <v/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>
        <f t="shared" si="7"/>
        <v>-0.56788371234945645</v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>
        <f t="shared" si="10"/>
        <v>6</v>
      </c>
      <c r="AC51" s="1" t="str">
        <f t="shared" si="20"/>
        <v xml:space="preserve"> 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>
        <f t="shared" si="14"/>
        <v>2.2444394523485824</v>
      </c>
      <c r="AH51" s="38" t="str">
        <f t="shared" si="15"/>
        <v xml:space="preserve"> </v>
      </c>
      <c r="AI51" s="1">
        <f t="shared" si="16"/>
        <v>177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309</v>
      </c>
      <c r="AP51" t="s">
        <v>1078</v>
      </c>
      <c r="AQ51" s="22">
        <v>-24.059932867439482</v>
      </c>
      <c r="AR51" s="21">
        <v>56.788371234945643</v>
      </c>
      <c r="AS51">
        <v>11.210963828353183</v>
      </c>
      <c r="AT51">
        <v>24.059932867439482</v>
      </c>
      <c r="AU51">
        <v>-56.788371234945643</v>
      </c>
      <c r="AV51" t="s">
        <v>1175</v>
      </c>
    </row>
    <row r="52" spans="1:48" x14ac:dyDescent="0.25">
      <c r="A52" s="14">
        <v>5.4999999999999996E-10</v>
      </c>
      <c r="B52" t="s">
        <v>307</v>
      </c>
      <c r="C52" s="4">
        <v>28</v>
      </c>
      <c r="D52" s="4">
        <v>0</v>
      </c>
      <c r="E52" s="4">
        <v>7</v>
      </c>
      <c r="F52" s="4">
        <v>35</v>
      </c>
      <c r="G52" s="4">
        <v>85</v>
      </c>
      <c r="H52" s="4">
        <v>68.28</v>
      </c>
      <c r="I52" s="34">
        <v>34964.485301640001</v>
      </c>
      <c r="J52" s="35">
        <v>15.16659262549978</v>
      </c>
      <c r="K52" s="35">
        <v>14.163036714374613</v>
      </c>
      <c r="L52" s="35">
        <v>5.5311224007865798</v>
      </c>
      <c r="M52" s="35">
        <v>5.2894794866125459</v>
      </c>
      <c r="N52" s="4">
        <v>2.9590000000000001</v>
      </c>
      <c r="O52" s="4">
        <v>212.20779220779221</v>
      </c>
      <c r="P52" s="35">
        <v>1.4689513766842415</v>
      </c>
      <c r="Q52" s="36">
        <f t="shared" si="0"/>
        <v>80.000000000550003</v>
      </c>
      <c r="R52" s="36" t="str">
        <f t="shared" si="1"/>
        <v xml:space="preserve"> </v>
      </c>
      <c r="S52" s="37">
        <f t="shared" si="2"/>
        <v>0.24487404858749268</v>
      </c>
      <c r="T52" s="37" t="str">
        <f t="shared" si="3"/>
        <v/>
      </c>
      <c r="U52" s="37" t="str">
        <f t="shared" si="4"/>
        <v/>
      </c>
      <c r="V52" s="37" t="str">
        <f t="shared" si="5"/>
        <v/>
      </c>
      <c r="W52" s="37" t="str">
        <f t="shared" si="6"/>
        <v/>
      </c>
      <c r="X52" s="37">
        <f t="shared" si="7"/>
        <v>-0.51270684338793726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16</v>
      </c>
      <c r="AC52" s="1">
        <f t="shared" si="20"/>
        <v>75</v>
      </c>
      <c r="AD52" s="1" t="str">
        <f t="shared" si="12"/>
        <v xml:space="preserve"> </v>
      </c>
      <c r="AE52" s="1">
        <f t="shared" si="13"/>
        <v>36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6"/>
        <v xml:space="preserve"> </v>
      </c>
      <c r="AK52" s="25" t="str">
        <f t="shared" si="17"/>
        <v xml:space="preserve"> </v>
      </c>
      <c r="AL52" s="25" t="str">
        <f t="shared" si="18"/>
        <v xml:space="preserve"> </v>
      </c>
      <c r="AM52" s="1" t="str">
        <f t="shared" si="19"/>
        <v xml:space="preserve"> </v>
      </c>
      <c r="AN52" s="1" t="str">
        <f t="shared" si="19"/>
        <v xml:space="preserve"> </v>
      </c>
      <c r="AO52" t="s">
        <v>307</v>
      </c>
      <c r="AP52" t="s">
        <v>1078</v>
      </c>
      <c r="AQ52" s="22">
        <v>12.072382769481116</v>
      </c>
      <c r="AR52" s="21">
        <v>51.270684338793728</v>
      </c>
      <c r="AS52">
        <v>24.487404803749268</v>
      </c>
      <c r="AT52">
        <v>-12.072382769481116</v>
      </c>
      <c r="AU52">
        <v>-51.270684338793728</v>
      </c>
      <c r="AV52" t="s">
        <v>1176</v>
      </c>
    </row>
    <row r="53" spans="1:48" x14ac:dyDescent="0.25">
      <c r="A53" s="14">
        <v>5.5999999999999993E-10</v>
      </c>
      <c r="B53" t="s">
        <v>303</v>
      </c>
      <c r="C53" s="4">
        <v>19</v>
      </c>
      <c r="D53" s="4">
        <v>0</v>
      </c>
      <c r="E53" s="4">
        <v>5</v>
      </c>
      <c r="F53" s="4">
        <v>24</v>
      </c>
      <c r="G53" s="4">
        <v>192</v>
      </c>
      <c r="H53" s="4">
        <v>159.69</v>
      </c>
      <c r="I53" s="34">
        <v>35015.624886239995</v>
      </c>
      <c r="J53" s="35">
        <v>19.483894582723281</v>
      </c>
      <c r="K53" s="35">
        <v>17.523318336442447</v>
      </c>
      <c r="L53" s="35">
        <v>10.469366493482992</v>
      </c>
      <c r="M53" s="35">
        <v>9.6718007263793204</v>
      </c>
      <c r="N53" s="4">
        <v>7.4459999999999997</v>
      </c>
      <c r="O53" s="4">
        <v>13.238636363636369</v>
      </c>
      <c r="P53" s="35">
        <v>2.8430083286367336</v>
      </c>
      <c r="Q53" s="36">
        <f t="shared" si="0"/>
        <v>79.166666667226664</v>
      </c>
      <c r="R53" s="36" t="str">
        <f t="shared" si="1"/>
        <v xml:space="preserve"> </v>
      </c>
      <c r="S53" s="37">
        <f t="shared" si="2"/>
        <v>0.20232951399227511</v>
      </c>
      <c r="T53" s="37" t="str">
        <f t="shared" si="3"/>
        <v/>
      </c>
      <c r="U53" s="37" t="str">
        <f t="shared" si="4"/>
        <v/>
      </c>
      <c r="V53" s="37" t="str">
        <f t="shared" si="5"/>
        <v/>
      </c>
      <c r="W53" s="37" t="str">
        <f t="shared" si="6"/>
        <v/>
      </c>
      <c r="X53" s="37" t="str">
        <f t="shared" si="7"/>
        <v/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 t="str">
        <f t="shared" si="10"/>
        <v xml:space="preserve"> </v>
      </c>
      <c r="AC53" s="1">
        <f t="shared" si="20"/>
        <v>103</v>
      </c>
      <c r="AD53" s="1" t="str">
        <f t="shared" si="12"/>
        <v xml:space="preserve"> </v>
      </c>
      <c r="AE53" s="1">
        <f t="shared" si="13"/>
        <v>39</v>
      </c>
      <c r="AF53" s="1" t="str">
        <f t="shared" si="13"/>
        <v xml:space="preserve"> </v>
      </c>
      <c r="AG53" s="38">
        <f t="shared" si="14"/>
        <v>2.8430083291967336</v>
      </c>
      <c r="AH53" s="38" t="str">
        <f t="shared" si="15"/>
        <v xml:space="preserve"> </v>
      </c>
      <c r="AI53" s="1">
        <f t="shared" si="16"/>
        <v>121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303</v>
      </c>
      <c r="AP53" t="s">
        <v>1022</v>
      </c>
      <c r="AQ53" s="22">
        <v>-12.956975065651545</v>
      </c>
      <c r="AR53" s="21">
        <v>7.764640218188168</v>
      </c>
      <c r="AS53">
        <v>20.232951343227512</v>
      </c>
      <c r="AT53">
        <v>12.956975065651545</v>
      </c>
      <c r="AU53">
        <v>-7.764640218188168</v>
      </c>
      <c r="AV53" t="s">
        <v>1177</v>
      </c>
    </row>
    <row r="54" spans="1:48" x14ac:dyDescent="0.25">
      <c r="A54" s="14">
        <v>5.6999999999999989E-10</v>
      </c>
      <c r="B54" t="s">
        <v>611</v>
      </c>
      <c r="C54" s="4">
        <v>10</v>
      </c>
      <c r="D54" s="4">
        <v>0</v>
      </c>
      <c r="E54" s="4">
        <v>4</v>
      </c>
      <c r="F54" s="4">
        <v>14</v>
      </c>
      <c r="G54" s="4">
        <v>101.5</v>
      </c>
      <c r="H54" s="4">
        <v>86.31</v>
      </c>
      <c r="I54" s="34">
        <v>25923.429626220001</v>
      </c>
      <c r="J54" s="35">
        <v>21.54518222666001</v>
      </c>
      <c r="K54" s="35">
        <v>20.433238636363637</v>
      </c>
      <c r="L54" s="35">
        <v>14.113348035756584</v>
      </c>
      <c r="M54" s="35">
        <v>13.131264920878627</v>
      </c>
      <c r="N54" s="4">
        <v>3.6150000000000002</v>
      </c>
      <c r="O54" s="4">
        <v>6.0227272727272778</v>
      </c>
      <c r="P54" s="35">
        <v>1.0879388251651025</v>
      </c>
      <c r="Q54" s="36">
        <f t="shared" si="0"/>
        <v>71.428571429141428</v>
      </c>
      <c r="R54" s="36" t="str">
        <f t="shared" si="1"/>
        <v xml:space="preserve"> </v>
      </c>
      <c r="S54" s="37">
        <f t="shared" si="2"/>
        <v>0.17599351232993515</v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>
        <f t="shared" si="6"/>
        <v>0.24338921043050088</v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>
        <f t="shared" si="8"/>
        <v>82</v>
      </c>
      <c r="AB54" s="1" t="str">
        <f t="shared" si="10"/>
        <v xml:space="preserve"> </v>
      </c>
      <c r="AC54" s="1">
        <f t="shared" si="20"/>
        <v>131</v>
      </c>
      <c r="AD54" s="1" t="str">
        <f t="shared" si="12"/>
        <v xml:space="preserve"> </v>
      </c>
      <c r="AE54" s="1">
        <f t="shared" si="13"/>
        <v>77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611</v>
      </c>
      <c r="AP54" t="s">
        <v>1033</v>
      </c>
      <c r="AQ54" s="22">
        <v>-24.907194566723835</v>
      </c>
      <c r="AR54" s="21">
        <v>-24.338921043050089</v>
      </c>
      <c r="AS54">
        <v>17.599351175993515</v>
      </c>
      <c r="AT54">
        <v>24.907194566723835</v>
      </c>
      <c r="AU54">
        <v>24.338921043050089</v>
      </c>
      <c r="AV54" t="s">
        <v>1178</v>
      </c>
    </row>
    <row r="55" spans="1:48" x14ac:dyDescent="0.25">
      <c r="A55" s="14">
        <v>5.7999999999999986E-10</v>
      </c>
      <c r="B55" t="s">
        <v>723</v>
      </c>
      <c r="C55" s="4">
        <v>8</v>
      </c>
      <c r="D55" s="4">
        <v>0</v>
      </c>
      <c r="E55" s="4">
        <v>4</v>
      </c>
      <c r="F55" s="4">
        <v>12</v>
      </c>
      <c r="G55" s="4">
        <v>138</v>
      </c>
      <c r="H55" s="4">
        <v>123.45</v>
      </c>
      <c r="I55" s="34">
        <v>13055.74744995</v>
      </c>
      <c r="J55" s="35" t="s">
        <v>1019</v>
      </c>
      <c r="K55" s="35" t="s">
        <v>1019</v>
      </c>
      <c r="L55" s="35">
        <v>19.571428425251156</v>
      </c>
      <c r="M55" s="35">
        <v>18.355933781190021</v>
      </c>
      <c r="N55" s="4">
        <v>2.7600000000000002</v>
      </c>
      <c r="O55" s="4">
        <v>-3.2727272727272751</v>
      </c>
      <c r="P55" s="35">
        <v>3.1340623734305391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"/>
        <v/>
      </c>
      <c r="T55" s="37" t="str">
        <f t="shared" si="3"/>
        <v/>
      </c>
      <c r="U55" s="37" t="str">
        <f t="shared" si="4"/>
        <v xml:space="preserve"> </v>
      </c>
      <c r="V55" s="37" t="str">
        <f t="shared" si="5"/>
        <v xml:space="preserve"> </v>
      </c>
      <c r="W55" s="37">
        <f t="shared" si="6"/>
        <v>0.72424734903560095</v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>
        <f t="shared" si="8"/>
        <v>23</v>
      </c>
      <c r="AB55" s="1" t="str">
        <f t="shared" si="10"/>
        <v xml:space="preserve"> </v>
      </c>
      <c r="AC55" s="1" t="str">
        <f t="shared" si="20"/>
        <v xml:space="preserve"> </v>
      </c>
      <c r="AD55" s="1" t="str">
        <f t="shared" si="12"/>
        <v xml:space="preserve"> </v>
      </c>
      <c r="AE55" s="1" t="str">
        <f t="shared" si="13"/>
        <v xml:space="preserve"> </v>
      </c>
      <c r="AF55" s="1" t="str">
        <f t="shared" si="13"/>
        <v xml:space="preserve"> </v>
      </c>
      <c r="AG55" s="38">
        <f t="shared" si="14"/>
        <v>3.1340623740105391</v>
      </c>
      <c r="AH55" s="38" t="str">
        <f t="shared" si="15"/>
        <v xml:space="preserve"> </v>
      </c>
      <c r="AI55" s="1">
        <f t="shared" si="16"/>
        <v>102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723</v>
      </c>
      <c r="AP55" t="s">
        <v>1035</v>
      </c>
      <c r="AQ55" s="22" t="e">
        <v>#VALUE!</v>
      </c>
      <c r="AR55" s="21">
        <v>-72.424734903560093</v>
      </c>
      <c r="AS55">
        <v>11.786148238153093</v>
      </c>
      <c r="AT55" t="e">
        <v>#VALUE!</v>
      </c>
      <c r="AU55">
        <v>72.424734903560093</v>
      </c>
      <c r="AV55" t="s">
        <v>1179</v>
      </c>
    </row>
    <row r="56" spans="1:48" x14ac:dyDescent="0.25">
      <c r="A56" s="14">
        <v>5.8999999999999982E-10</v>
      </c>
      <c r="B56" t="s">
        <v>612</v>
      </c>
      <c r="C56" s="4">
        <v>5</v>
      </c>
      <c r="D56" s="4">
        <v>0</v>
      </c>
      <c r="E56" s="4">
        <v>8</v>
      </c>
      <c r="F56" s="4">
        <v>13</v>
      </c>
      <c r="G56" s="4">
        <v>24.5</v>
      </c>
      <c r="H56" s="4">
        <v>22.19</v>
      </c>
      <c r="I56" s="34">
        <v>10716.765192420002</v>
      </c>
      <c r="J56" s="35">
        <v>13.894802755165937</v>
      </c>
      <c r="K56" s="35">
        <v>11.678947368421053</v>
      </c>
      <c r="L56" s="35">
        <v>7.384020472983531</v>
      </c>
      <c r="M56" s="35">
        <v>6.7334289625050374</v>
      </c>
      <c r="N56" s="4">
        <v>1.3120000000000001</v>
      </c>
      <c r="O56" s="4">
        <v>19.999999999999996</v>
      </c>
      <c r="P56" s="35">
        <v>1.2032447048219919</v>
      </c>
      <c r="Q56" s="36" t="str">
        <f t="shared" si="0"/>
        <v xml:space="preserve"> </v>
      </c>
      <c r="R56" s="36" t="str">
        <f t="shared" si="1"/>
        <v xml:space="preserve"> </v>
      </c>
      <c r="S56" s="37" t="str">
        <f t="shared" si="2"/>
        <v/>
      </c>
      <c r="T56" s="37" t="str">
        <f t="shared" si="3"/>
        <v/>
      </c>
      <c r="U56" s="37" t="str">
        <f t="shared" si="4"/>
        <v/>
      </c>
      <c r="V56" s="37" t="str">
        <f t="shared" si="5"/>
        <v/>
      </c>
      <c r="W56" s="37" t="str">
        <f t="shared" si="6"/>
        <v/>
      </c>
      <c r="X56" s="37">
        <f t="shared" si="7"/>
        <v>-0.34946609674438867</v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>
        <f t="shared" si="10"/>
        <v>58</v>
      </c>
      <c r="AC56" s="1" t="str">
        <f t="shared" si="20"/>
        <v xml:space="preserve"> </v>
      </c>
      <c r="AD56" s="1" t="str">
        <f t="shared" si="12"/>
        <v xml:space="preserve"> </v>
      </c>
      <c r="AE56" s="1" t="str">
        <f t="shared" si="13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612</v>
      </c>
      <c r="AP56" t="s">
        <v>1031</v>
      </c>
      <c r="AQ56" s="22">
        <v>19.445525549643339</v>
      </c>
      <c r="AR56" s="21">
        <v>34.946609674438868</v>
      </c>
      <c r="AS56">
        <v>10.410094637223978</v>
      </c>
      <c r="AT56">
        <v>-19.445525549643339</v>
      </c>
      <c r="AU56">
        <v>-34.946609674438868</v>
      </c>
      <c r="AV56" t="s">
        <v>1180</v>
      </c>
    </row>
    <row r="57" spans="1:48" x14ac:dyDescent="0.25">
      <c r="A57" s="14">
        <v>5.9999999999999979E-10</v>
      </c>
      <c r="B57" t="s">
        <v>603</v>
      </c>
      <c r="C57" s="4">
        <v>21</v>
      </c>
      <c r="D57" s="4">
        <v>1</v>
      </c>
      <c r="E57" s="4">
        <v>9</v>
      </c>
      <c r="F57" s="4">
        <v>31</v>
      </c>
      <c r="G57" s="4">
        <v>84.5</v>
      </c>
      <c r="H57" s="4">
        <v>78.73</v>
      </c>
      <c r="I57" s="34">
        <v>60024.428054510005</v>
      </c>
      <c r="J57" s="35">
        <v>26.060906984442241</v>
      </c>
      <c r="K57" s="35">
        <v>24.135499693439609</v>
      </c>
      <c r="L57" s="35">
        <v>18.780402886109172</v>
      </c>
      <c r="M57" s="35">
        <v>16.741319092122829</v>
      </c>
      <c r="N57" s="4">
        <v>2.62</v>
      </c>
      <c r="O57" s="4">
        <v>-18.333333333333332</v>
      </c>
      <c r="P57" s="35">
        <v>0.38358948304331258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/>
      </c>
      <c r="V57" s="37" t="str">
        <f t="shared" si="5"/>
        <v/>
      </c>
      <c r="W57" s="37">
        <f t="shared" si="6"/>
        <v>0.65455781696622561</v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>
        <f t="shared" si="8"/>
        <v>33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 t="str">
        <f t="shared" si="13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603</v>
      </c>
      <c r="AP57" t="s">
        <v>1047</v>
      </c>
      <c r="AQ57" s="22">
        <v>-51.086899384078578</v>
      </c>
      <c r="AR57" s="21">
        <v>-65.455781696622566</v>
      </c>
      <c r="AS57">
        <v>7.3288454210593157</v>
      </c>
      <c r="AT57">
        <v>51.086899384078578</v>
      </c>
      <c r="AU57">
        <v>65.455781696622566</v>
      </c>
      <c r="AV57" t="s">
        <v>1181</v>
      </c>
    </row>
    <row r="58" spans="1:48" x14ac:dyDescent="0.25">
      <c r="A58" s="14">
        <v>6.0999999999999975E-10</v>
      </c>
      <c r="B58" t="s">
        <v>575</v>
      </c>
      <c r="C58" s="4">
        <v>8</v>
      </c>
      <c r="D58" s="4">
        <v>0</v>
      </c>
      <c r="E58" s="4">
        <v>16</v>
      </c>
      <c r="F58" s="4">
        <v>24</v>
      </c>
      <c r="G58" s="4">
        <v>190</v>
      </c>
      <c r="H58" s="4">
        <v>176.14</v>
      </c>
      <c r="I58" s="34">
        <v>24345.846749919998</v>
      </c>
      <c r="J58" s="35">
        <v>37.058699768567216</v>
      </c>
      <c r="K58" s="35">
        <v>35.206875874475308</v>
      </c>
      <c r="L58" s="35">
        <v>20.911979559595505</v>
      </c>
      <c r="M58" s="35">
        <v>19.66480781114819</v>
      </c>
      <c r="N58" s="4">
        <v>4.9670000000000005</v>
      </c>
      <c r="O58" s="4">
        <v>-24.355644040774397</v>
      </c>
      <c r="P58" s="35">
        <v>3.4796184852957883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"/>
        <v/>
      </c>
      <c r="T58" s="37" t="str">
        <f t="shared" si="3"/>
        <v/>
      </c>
      <c r="U58" s="37">
        <f t="shared" si="4"/>
        <v>1.1484609290769563</v>
      </c>
      <c r="V58" s="37" t="str">
        <f t="shared" si="5"/>
        <v/>
      </c>
      <c r="W58" s="37">
        <f t="shared" si="6"/>
        <v>0.84235021252704012</v>
      </c>
      <c r="X58" s="37" t="str">
        <f t="shared" si="7"/>
        <v/>
      </c>
      <c r="Y58" s="1">
        <f t="shared" si="8"/>
        <v>3</v>
      </c>
      <c r="Z58" s="1" t="str">
        <f t="shared" si="9"/>
        <v xml:space="preserve"> </v>
      </c>
      <c r="AA58" s="1">
        <f t="shared" si="8"/>
        <v>16</v>
      </c>
      <c r="AB58" s="1" t="str">
        <f t="shared" si="10"/>
        <v xml:space="preserve"> </v>
      </c>
      <c r="AC58" s="1" t="str">
        <f t="shared" si="20"/>
        <v xml:space="preserve"> 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>
        <f t="shared" si="14"/>
        <v>3.4796184859057884</v>
      </c>
      <c r="AH58" s="38" t="str">
        <f t="shared" si="15"/>
        <v xml:space="preserve"> </v>
      </c>
      <c r="AI58" s="1">
        <f t="shared" si="16"/>
        <v>75</v>
      </c>
      <c r="AJ58" s="1" t="str">
        <f t="shared" si="16"/>
        <v xml:space="preserve"> </v>
      </c>
      <c r="AK58" s="25" t="str">
        <f t="shared" si="17"/>
        <v xml:space="preserve"> </v>
      </c>
      <c r="AL58" s="25" t="str">
        <f t="shared" si="18"/>
        <v xml:space="preserve"> </v>
      </c>
      <c r="AM58" s="1" t="str">
        <f t="shared" si="19"/>
        <v xml:space="preserve"> </v>
      </c>
      <c r="AN58" s="1" t="str">
        <f t="shared" si="19"/>
        <v xml:space="preserve"> </v>
      </c>
      <c r="AO58" t="s">
        <v>575</v>
      </c>
      <c r="AP58" t="s">
        <v>1035</v>
      </c>
      <c r="AQ58" s="22">
        <v>-114.84609290769563</v>
      </c>
      <c r="AR58" s="21">
        <v>-84.235021252704016</v>
      </c>
      <c r="AS58">
        <v>7.8687407743840199</v>
      </c>
      <c r="AT58">
        <v>114.84609290769563</v>
      </c>
      <c r="AU58">
        <v>84.235021252704016</v>
      </c>
      <c r="AV58" t="s">
        <v>1182</v>
      </c>
    </row>
    <row r="59" spans="1:48" x14ac:dyDescent="0.25">
      <c r="A59" s="14">
        <v>6.1999999999999972E-10</v>
      </c>
      <c r="B59" t="s">
        <v>255</v>
      </c>
      <c r="C59" s="4">
        <v>25</v>
      </c>
      <c r="D59" s="4">
        <v>0</v>
      </c>
      <c r="E59" s="4">
        <v>8</v>
      </c>
      <c r="F59" s="4">
        <v>33</v>
      </c>
      <c r="G59" s="4">
        <v>294</v>
      </c>
      <c r="H59" s="4">
        <v>238.32</v>
      </c>
      <c r="I59" s="34">
        <v>98532.63065159999</v>
      </c>
      <c r="J59" s="35">
        <v>11.090325282702777</v>
      </c>
      <c r="K59" s="35">
        <v>10.246356249193861</v>
      </c>
      <c r="L59" s="35">
        <v>9.2759523119352671</v>
      </c>
      <c r="M59" s="35">
        <v>9.2596941837873601</v>
      </c>
      <c r="N59" s="4">
        <v>20.538</v>
      </c>
      <c r="O59" s="4">
        <v>21.132897603485855</v>
      </c>
      <c r="P59" s="35">
        <v>3.4252265861027196</v>
      </c>
      <c r="Q59" s="36">
        <f t="shared" si="0"/>
        <v>75.757575758195756</v>
      </c>
      <c r="R59" s="36" t="str">
        <f t="shared" si="1"/>
        <v xml:space="preserve"> </v>
      </c>
      <c r="S59" s="37">
        <f t="shared" si="2"/>
        <v>0.23363544875695869</v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>
        <f t="shared" si="7"/>
        <v>-0.18278646626531092</v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>
        <f t="shared" si="10"/>
        <v>115</v>
      </c>
      <c r="AC59" s="1">
        <f t="shared" si="20"/>
        <v>82</v>
      </c>
      <c r="AD59" s="1" t="str">
        <f t="shared" si="12"/>
        <v xml:space="preserve"> </v>
      </c>
      <c r="AE59" s="1">
        <f t="shared" si="13"/>
        <v>53</v>
      </c>
      <c r="AF59" s="1" t="str">
        <f t="shared" si="13"/>
        <v xml:space="preserve"> </v>
      </c>
      <c r="AG59" s="38">
        <f t="shared" si="14"/>
        <v>3.4252265867227196</v>
      </c>
      <c r="AH59" s="38" t="str">
        <f t="shared" si="15"/>
        <v xml:space="preserve"> </v>
      </c>
      <c r="AI59" s="1">
        <f t="shared" si="16"/>
        <v>81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255</v>
      </c>
      <c r="AP59" t="s">
        <v>1033</v>
      </c>
      <c r="AQ59" s="22">
        <v>35.704353608079963</v>
      </c>
      <c r="AR59" s="21">
        <v>18.278646626531092</v>
      </c>
      <c r="AS59">
        <v>23.363544813695867</v>
      </c>
      <c r="AT59">
        <v>-35.704353608079963</v>
      </c>
      <c r="AU59">
        <v>-18.278646626531092</v>
      </c>
      <c r="AV59" t="s">
        <v>1183</v>
      </c>
    </row>
    <row r="60" spans="1:48" x14ac:dyDescent="0.25">
      <c r="A60" s="14">
        <v>6.2999999999999969E-10</v>
      </c>
      <c r="B60" t="s">
        <v>314</v>
      </c>
      <c r="C60" s="4">
        <v>7</v>
      </c>
      <c r="D60" s="4">
        <v>0</v>
      </c>
      <c r="E60" s="4">
        <v>5</v>
      </c>
      <c r="F60" s="4">
        <v>12</v>
      </c>
      <c r="G60" s="4">
        <v>125</v>
      </c>
      <c r="H60" s="4">
        <v>100.33</v>
      </c>
      <c r="I60" s="34">
        <v>8770.6521538599991</v>
      </c>
      <c r="J60" s="35">
        <v>15.080414850443407</v>
      </c>
      <c r="K60" s="35">
        <v>13.717528028438611</v>
      </c>
      <c r="L60" s="35">
        <v>10.013011523597337</v>
      </c>
      <c r="M60" s="35">
        <v>9.4101674333026679</v>
      </c>
      <c r="N60" s="4">
        <v>6.0579999999999998</v>
      </c>
      <c r="O60" s="4">
        <v>16.269841269841276</v>
      </c>
      <c r="P60" s="35">
        <v>2.0153493471543906</v>
      </c>
      <c r="Q60" s="36" t="str">
        <f t="shared" si="0"/>
        <v xml:space="preserve"> </v>
      </c>
      <c r="R60" s="36" t="str">
        <f t="shared" si="1"/>
        <v xml:space="preserve"> </v>
      </c>
      <c r="S60" s="37">
        <f t="shared" si="2"/>
        <v>0.24588856835650258</v>
      </c>
      <c r="T60" s="37" t="str">
        <f t="shared" si="3"/>
        <v/>
      </c>
      <c r="U60" s="37" t="str">
        <f t="shared" si="4"/>
        <v/>
      </c>
      <c r="V60" s="37" t="str">
        <f t="shared" si="5"/>
        <v/>
      </c>
      <c r="W60" s="37" t="str">
        <f t="shared" si="6"/>
        <v/>
      </c>
      <c r="X60" s="37">
        <f t="shared" si="7"/>
        <v>-0.11785138006838791</v>
      </c>
      <c r="Y60" s="1" t="str">
        <f t="shared" si="8"/>
        <v xml:space="preserve"> </v>
      </c>
      <c r="Z60" s="1" t="str">
        <f t="shared" si="9"/>
        <v xml:space="preserve"> </v>
      </c>
      <c r="AA60" s="1" t="str">
        <f t="shared" si="8"/>
        <v xml:space="preserve"> </v>
      </c>
      <c r="AB60" s="1">
        <f t="shared" si="10"/>
        <v>141</v>
      </c>
      <c r="AC60" s="1">
        <f t="shared" si="20"/>
        <v>74</v>
      </c>
      <c r="AD60" s="1" t="str">
        <f t="shared" si="12"/>
        <v xml:space="preserve"> </v>
      </c>
      <c r="AE60" s="1" t="str">
        <f t="shared" si="13"/>
        <v xml:space="preserve"> </v>
      </c>
      <c r="AF60" s="1" t="str">
        <f t="shared" si="13"/>
        <v xml:space="preserve"> </v>
      </c>
      <c r="AG60" s="38">
        <f t="shared" si="14"/>
        <v>2.0153493477843907</v>
      </c>
      <c r="AH60" s="38" t="str">
        <f t="shared" si="15"/>
        <v xml:space="preserve"> </v>
      </c>
      <c r="AI60" s="1">
        <f t="shared" si="16"/>
        <v>194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314</v>
      </c>
      <c r="AP60" t="s">
        <v>1022</v>
      </c>
      <c r="AQ60" s="22">
        <v>12.571994422938104</v>
      </c>
      <c r="AR60" s="21">
        <v>11.785138006838791</v>
      </c>
      <c r="AS60">
        <v>24.58885677265026</v>
      </c>
      <c r="AT60">
        <v>-12.571994422938104</v>
      </c>
      <c r="AU60">
        <v>-11.785138006838791</v>
      </c>
      <c r="AV60" t="s">
        <v>1184</v>
      </c>
    </row>
    <row r="61" spans="1:48" x14ac:dyDescent="0.25">
      <c r="A61" s="14">
        <v>6.3999999999999965E-10</v>
      </c>
      <c r="B61" t="s">
        <v>275</v>
      </c>
      <c r="C61" s="4">
        <v>7</v>
      </c>
      <c r="D61" s="4">
        <v>1</v>
      </c>
      <c r="E61" s="4">
        <v>8</v>
      </c>
      <c r="F61" s="4">
        <v>16</v>
      </c>
      <c r="G61" s="4">
        <v>93.5</v>
      </c>
      <c r="H61" s="4">
        <v>90.05</v>
      </c>
      <c r="I61" s="34">
        <v>16253.322429899999</v>
      </c>
      <c r="J61" s="35">
        <v>25.195858981533295</v>
      </c>
      <c r="K61" s="35">
        <v>23.238709677419354</v>
      </c>
      <c r="L61" s="35">
        <v>13.19640882446795</v>
      </c>
      <c r="M61" s="35">
        <v>12.25706460077471</v>
      </c>
      <c r="N61" s="4">
        <v>3.2960000000000003</v>
      </c>
      <c r="O61" s="4">
        <v>7.5925925925925783</v>
      </c>
      <c r="P61" s="35">
        <v>2.1843420322043312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"/>
        <v/>
      </c>
      <c r="T61" s="37" t="str">
        <f t="shared" si="3"/>
        <v/>
      </c>
      <c r="U61" s="37" t="str">
        <f t="shared" si="4"/>
        <v/>
      </c>
      <c r="V61" s="37" t="str">
        <f t="shared" si="5"/>
        <v/>
      </c>
      <c r="W61" s="37">
        <f t="shared" si="6"/>
        <v>0.16260665486335735</v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>
        <f t="shared" si="8"/>
        <v>100</v>
      </c>
      <c r="AB61" s="1" t="str">
        <f t="shared" si="10"/>
        <v xml:space="preserve"> </v>
      </c>
      <c r="AC61" s="1" t="str">
        <f t="shared" si="20"/>
        <v xml:space="preserve"> 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>
        <f t="shared" si="14"/>
        <v>2.1843420328443313</v>
      </c>
      <c r="AH61" s="38" t="str">
        <f t="shared" si="15"/>
        <v xml:space="preserve"> </v>
      </c>
      <c r="AI61" s="1">
        <f t="shared" si="16"/>
        <v>179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275</v>
      </c>
      <c r="AP61" t="s">
        <v>1026</v>
      </c>
      <c r="AQ61" s="22">
        <v>-46.071823713230863</v>
      </c>
      <c r="AR61" s="21">
        <v>-16.260665486335736</v>
      </c>
      <c r="AS61">
        <v>3.8312048861743442</v>
      </c>
      <c r="AT61">
        <v>46.071823713230863</v>
      </c>
      <c r="AU61">
        <v>16.260665486335736</v>
      </c>
      <c r="AV61" t="s">
        <v>1185</v>
      </c>
    </row>
    <row r="62" spans="1:48" x14ac:dyDescent="0.25">
      <c r="A62" s="14">
        <v>6.4999999999999962E-10</v>
      </c>
      <c r="B62" t="s">
        <v>253</v>
      </c>
      <c r="C62" s="4">
        <v>15</v>
      </c>
      <c r="D62" s="4">
        <v>2</v>
      </c>
      <c r="E62" s="4">
        <v>16</v>
      </c>
      <c r="F62" s="4">
        <v>33</v>
      </c>
      <c r="G62" s="4">
        <v>113</v>
      </c>
      <c r="H62" s="4">
        <v>104.27</v>
      </c>
      <c r="I62" s="34">
        <v>89782.126647500001</v>
      </c>
      <c r="J62" s="35">
        <v>12.973746422794573</v>
      </c>
      <c r="K62" s="35">
        <v>11.735509285312324</v>
      </c>
      <c r="L62" s="35" t="s">
        <v>1019</v>
      </c>
      <c r="M62" s="35" t="s">
        <v>1019</v>
      </c>
      <c r="N62" s="4">
        <v>7.2880000000000003</v>
      </c>
      <c r="O62" s="4">
        <v>17.666666666666675</v>
      </c>
      <c r="P62" s="35">
        <v>1.5450273328857773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"/>
        <v/>
      </c>
      <c r="T62" s="37" t="str">
        <f t="shared" si="3"/>
        <v/>
      </c>
      <c r="U62" s="37" t="str">
        <f t="shared" si="4"/>
        <v/>
      </c>
      <c r="V62" s="37" t="str">
        <f t="shared" si="5"/>
        <v/>
      </c>
      <c r="W62" s="37" t="str">
        <f t="shared" si="6"/>
        <v xml:space="preserve"> </v>
      </c>
      <c r="X62" s="37" t="str">
        <f t="shared" si="7"/>
        <v xml:space="preserve"> </v>
      </c>
      <c r="Y62" s="1" t="str">
        <f t="shared" si="8"/>
        <v xml:space="preserve"> </v>
      </c>
      <c r="Z62" s="1" t="str">
        <f t="shared" si="9"/>
        <v xml:space="preserve"> </v>
      </c>
      <c r="AA62" s="1" t="str">
        <f t="shared" si="8"/>
        <v xml:space="preserve"> </v>
      </c>
      <c r="AB62" s="1" t="str">
        <f t="shared" si="10"/>
        <v xml:space="preserve"> </v>
      </c>
      <c r="AC62" s="1" t="str">
        <f t="shared" si="20"/>
        <v xml:space="preserve"> </v>
      </c>
      <c r="AD62" s="1" t="str">
        <f t="shared" si="12"/>
        <v xml:space="preserve"> </v>
      </c>
      <c r="AE62" s="1" t="str">
        <f t="shared" si="13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253</v>
      </c>
      <c r="AP62" t="s">
        <v>1024</v>
      </c>
      <c r="AQ62" s="22">
        <v>24.785306912553541</v>
      </c>
      <c r="AR62" s="21" t="e">
        <v>#VALUE!</v>
      </c>
      <c r="AS62">
        <v>8.3724944854704155</v>
      </c>
      <c r="AT62">
        <v>-24.785306912553541</v>
      </c>
      <c r="AU62" t="e">
        <v>#VALUE!</v>
      </c>
      <c r="AV62" t="s">
        <v>1186</v>
      </c>
    </row>
    <row r="63" spans="1:48" x14ac:dyDescent="0.25">
      <c r="A63" s="14">
        <v>6.5999999999999958E-10</v>
      </c>
      <c r="B63" t="s">
        <v>747</v>
      </c>
      <c r="C63" s="4">
        <v>6</v>
      </c>
      <c r="D63" s="4">
        <v>2</v>
      </c>
      <c r="E63" s="4">
        <v>5</v>
      </c>
      <c r="F63" s="4">
        <v>13</v>
      </c>
      <c r="G63" s="4">
        <v>165.5</v>
      </c>
      <c r="H63" s="4">
        <v>126.74</v>
      </c>
      <c r="I63" s="34">
        <v>5092.5428550200004</v>
      </c>
      <c r="J63" s="35">
        <v>13.308831250656306</v>
      </c>
      <c r="K63" s="35">
        <v>11.725414006846146</v>
      </c>
      <c r="L63" s="35">
        <v>8.7312569645825864</v>
      </c>
      <c r="M63" s="35">
        <v>8.0957245266423907</v>
      </c>
      <c r="N63" s="4">
        <v>9.5229999999999997</v>
      </c>
      <c r="O63" s="4">
        <v>11.907216494845377</v>
      </c>
      <c r="P63" s="35">
        <v>0.4110777970648572</v>
      </c>
      <c r="Q63" s="36" t="str">
        <f t="shared" si="0"/>
        <v xml:space="preserve"> </v>
      </c>
      <c r="R63" s="36" t="str">
        <f t="shared" si="1"/>
        <v xml:space="preserve"> </v>
      </c>
      <c r="S63" s="37">
        <f t="shared" si="2"/>
        <v>0.30582294527101478</v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>
        <f t="shared" si="7"/>
        <v>-0.23077425174003585</v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>
        <f t="shared" si="10"/>
        <v>95</v>
      </c>
      <c r="AC63" s="1">
        <f t="shared" si="20"/>
        <v>34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747</v>
      </c>
      <c r="AP63" t="s">
        <v>1031</v>
      </c>
      <c r="AQ63" s="22">
        <v>22.842668166231306</v>
      </c>
      <c r="AR63" s="21">
        <v>23.077425174003587</v>
      </c>
      <c r="AS63">
        <v>30.582294461101476</v>
      </c>
      <c r="AT63">
        <v>-22.842668166231306</v>
      </c>
      <c r="AU63">
        <v>-23.077425174003587</v>
      </c>
      <c r="AV63" t="s">
        <v>1187</v>
      </c>
    </row>
    <row r="64" spans="1:48" x14ac:dyDescent="0.25">
      <c r="A64" s="14">
        <v>6.6999999999999955E-10</v>
      </c>
      <c r="B64" t="s">
        <v>313</v>
      </c>
      <c r="C64" s="4">
        <v>12</v>
      </c>
      <c r="D64" s="4">
        <v>1</v>
      </c>
      <c r="E64" s="4">
        <v>12</v>
      </c>
      <c r="F64" s="4">
        <v>25</v>
      </c>
      <c r="G64" s="4">
        <v>805</v>
      </c>
      <c r="H64" s="4">
        <v>773.51</v>
      </c>
      <c r="I64" s="34">
        <v>20448.587711</v>
      </c>
      <c r="J64" s="35">
        <v>13.433424219794723</v>
      </c>
      <c r="K64" s="35">
        <v>12.607533453946832</v>
      </c>
      <c r="L64" s="35">
        <v>10.074495563163961</v>
      </c>
      <c r="M64" s="35">
        <v>9.9909587114090979</v>
      </c>
      <c r="N64" s="4">
        <v>57.581000000000003</v>
      </c>
      <c r="O64" s="4">
        <v>22.30128790295085</v>
      </c>
      <c r="P64" s="35">
        <v>0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/>
      </c>
      <c r="X64" s="37">
        <f t="shared" si="7"/>
        <v>-0.11243462203073895</v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>
        <f t="shared" si="10"/>
        <v>143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313</v>
      </c>
      <c r="AP64" t="s">
        <v>1028</v>
      </c>
      <c r="AQ64" s="22">
        <v>22.120346207006435</v>
      </c>
      <c r="AR64" s="21">
        <v>11.243462203073895</v>
      </c>
      <c r="AS64">
        <v>4.0710527336427438</v>
      </c>
      <c r="AT64">
        <v>-22.120346207006435</v>
      </c>
      <c r="AU64">
        <v>-11.243462203073895</v>
      </c>
      <c r="AV64" t="s">
        <v>1188</v>
      </c>
    </row>
    <row r="65" spans="1:48" x14ac:dyDescent="0.25">
      <c r="A65" s="14">
        <v>6.7999999999999951E-10</v>
      </c>
      <c r="B65" t="s">
        <v>256</v>
      </c>
      <c r="C65" s="4">
        <v>20</v>
      </c>
      <c r="D65" s="4">
        <v>0</v>
      </c>
      <c r="E65" s="4">
        <v>9</v>
      </c>
      <c r="F65" s="4">
        <v>29</v>
      </c>
      <c r="G65" s="4">
        <v>416</v>
      </c>
      <c r="H65" s="4">
        <v>368.25</v>
      </c>
      <c r="I65" s="34">
        <v>211562.68663050001</v>
      </c>
      <c r="J65" s="35">
        <v>20.81919945725916</v>
      </c>
      <c r="K65" s="35">
        <v>17.844163395842418</v>
      </c>
      <c r="L65" s="35">
        <v>13.742555254044138</v>
      </c>
      <c r="M65" s="35">
        <v>12.5819269995737</v>
      </c>
      <c r="N65" s="4">
        <v>14.698</v>
      </c>
      <c r="O65" s="4">
        <v>28.970588235294109</v>
      </c>
      <c r="P65" s="35">
        <v>2.080380176510523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>
        <f t="shared" si="6"/>
        <v>0.2107222810159699</v>
      </c>
      <c r="X65" s="37" t="str">
        <f t="shared" si="7"/>
        <v/>
      </c>
      <c r="Y65" s="1" t="str">
        <f t="shared" si="8"/>
        <v xml:space="preserve"> </v>
      </c>
      <c r="Z65" s="1" t="str">
        <f t="shared" si="9"/>
        <v xml:space="preserve"> </v>
      </c>
      <c r="AA65" s="1">
        <f t="shared" si="8"/>
        <v>86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>
        <f t="shared" si="14"/>
        <v>2.080380177190523</v>
      </c>
      <c r="AH65" s="38" t="str">
        <f t="shared" si="15"/>
        <v xml:space="preserve"> </v>
      </c>
      <c r="AI65" s="1">
        <f t="shared" si="16"/>
        <v>186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256</v>
      </c>
      <c r="AP65" t="s">
        <v>1031</v>
      </c>
      <c r="AQ65" s="22">
        <v>-20.698343136475405</v>
      </c>
      <c r="AR65" s="21">
        <v>-21.072228101596991</v>
      </c>
      <c r="AS65">
        <v>12.966734555329262</v>
      </c>
      <c r="AT65">
        <v>20.698343136475405</v>
      </c>
      <c r="AU65">
        <v>21.072228101596991</v>
      </c>
      <c r="AV65" t="s">
        <v>1189</v>
      </c>
    </row>
    <row r="66" spans="1:48" x14ac:dyDescent="0.25">
      <c r="A66" s="14">
        <v>6.8999999999999948E-10</v>
      </c>
      <c r="B66" t="s">
        <v>276</v>
      </c>
      <c r="C66" s="4">
        <v>23</v>
      </c>
      <c r="D66" s="4">
        <v>0</v>
      </c>
      <c r="E66" s="4">
        <v>11</v>
      </c>
      <c r="F66" s="4">
        <v>34</v>
      </c>
      <c r="G66" s="4">
        <v>35</v>
      </c>
      <c r="H66" s="4">
        <v>28.53</v>
      </c>
      <c r="I66" s="34">
        <v>281255.94784773001</v>
      </c>
      <c r="J66" s="35">
        <v>9.8993754337265791</v>
      </c>
      <c r="K66" s="35">
        <v>8.764976958525347</v>
      </c>
      <c r="L66" s="35" t="s">
        <v>1019</v>
      </c>
      <c r="M66" s="35" t="s">
        <v>1019</v>
      </c>
      <c r="N66" s="4">
        <v>2.5500000000000003</v>
      </c>
      <c r="O66" s="4">
        <v>37.19236765033385</v>
      </c>
      <c r="P66" s="35">
        <v>2.4044865054328777</v>
      </c>
      <c r="Q66" s="36" t="str">
        <f t="shared" si="0"/>
        <v xml:space="preserve"> </v>
      </c>
      <c r="R66" s="36" t="str">
        <f t="shared" si="1"/>
        <v xml:space="preserve"> </v>
      </c>
      <c r="S66" s="37">
        <f t="shared" si="2"/>
        <v>0.22677882999248861</v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 t="str">
        <f t="shared" si="6"/>
        <v xml:space="preserve"> </v>
      </c>
      <c r="X66" s="37" t="str">
        <f t="shared" si="7"/>
        <v xml:space="preserve"> </v>
      </c>
      <c r="Y66" s="1" t="str">
        <f t="shared" si="8"/>
        <v xml:space="preserve"> </v>
      </c>
      <c r="Z66" s="1" t="str">
        <f t="shared" si="9"/>
        <v xml:space="preserve"> </v>
      </c>
      <c r="AA66" s="1" t="str">
        <f t="shared" si="8"/>
        <v xml:space="preserve"> </v>
      </c>
      <c r="AB66" s="1" t="str">
        <f t="shared" si="10"/>
        <v xml:space="preserve"> </v>
      </c>
      <c r="AC66" s="1">
        <f t="shared" si="20"/>
        <v>85</v>
      </c>
      <c r="AD66" s="1" t="str">
        <f t="shared" si="12"/>
        <v xml:space="preserve"> </v>
      </c>
      <c r="AE66" s="1" t="str">
        <f t="shared" si="13"/>
        <v xml:space="preserve"> </v>
      </c>
      <c r="AF66" s="1" t="str">
        <f t="shared" si="13"/>
        <v xml:space="preserve"> </v>
      </c>
      <c r="AG66" s="38">
        <f t="shared" si="14"/>
        <v>2.4044865061228777</v>
      </c>
      <c r="AH66" s="38" t="str">
        <f t="shared" si="15"/>
        <v xml:space="preserve"> </v>
      </c>
      <c r="AI66" s="1">
        <f t="shared" si="16"/>
        <v>159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276</v>
      </c>
      <c r="AP66" t="s">
        <v>1024</v>
      </c>
      <c r="AQ66" s="22">
        <v>42.608830114257159</v>
      </c>
      <c r="AR66" s="21" t="e">
        <v>#VALUE!</v>
      </c>
      <c r="AS66">
        <v>22.67788293024886</v>
      </c>
      <c r="AT66">
        <v>-42.608830114257159</v>
      </c>
      <c r="AU66" t="e">
        <v>#VALUE!</v>
      </c>
      <c r="AV66" t="s">
        <v>1190</v>
      </c>
    </row>
    <row r="67" spans="1:48" x14ac:dyDescent="0.25">
      <c r="A67" s="14">
        <v>6.9999999999999944E-10</v>
      </c>
      <c r="B67" t="s">
        <v>318</v>
      </c>
      <c r="C67" s="4">
        <v>9</v>
      </c>
      <c r="D67" s="4">
        <v>2</v>
      </c>
      <c r="E67" s="4">
        <v>8</v>
      </c>
      <c r="F67" s="4">
        <v>19</v>
      </c>
      <c r="G67" s="4">
        <v>79</v>
      </c>
      <c r="H67" s="4">
        <v>71.760000000000005</v>
      </c>
      <c r="I67" s="34">
        <v>38338.931245680003</v>
      </c>
      <c r="J67" s="35">
        <v>21.824817518248175</v>
      </c>
      <c r="K67" s="35">
        <v>18.964059196617335</v>
      </c>
      <c r="L67" s="35">
        <v>13.183646065435227</v>
      </c>
      <c r="M67" s="35">
        <v>11.724086047386237</v>
      </c>
      <c r="N67" s="4">
        <v>2.9860000000000002</v>
      </c>
      <c r="O67" s="4">
        <v>15.468749999999995</v>
      </c>
      <c r="P67" s="35">
        <v>1.1747491638795986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"/>
        <v/>
      </c>
      <c r="T67" s="37" t="str">
        <f t="shared" si="3"/>
        <v/>
      </c>
      <c r="U67" s="37" t="str">
        <f t="shared" si="4"/>
        <v/>
      </c>
      <c r="V67" s="37" t="str">
        <f t="shared" si="5"/>
        <v/>
      </c>
      <c r="W67" s="37">
        <f t="shared" si="6"/>
        <v>0.16148225285496021</v>
      </c>
      <c r="X67" s="37" t="str">
        <f t="shared" si="7"/>
        <v/>
      </c>
      <c r="Y67" s="1" t="str">
        <f t="shared" si="8"/>
        <v xml:space="preserve"> </v>
      </c>
      <c r="Z67" s="1" t="str">
        <f t="shared" si="9"/>
        <v xml:space="preserve"> </v>
      </c>
      <c r="AA67" s="1">
        <f t="shared" si="8"/>
        <v>101</v>
      </c>
      <c r="AB67" s="1" t="str">
        <f t="shared" si="10"/>
        <v xml:space="preserve"> </v>
      </c>
      <c r="AC67" s="1" t="str">
        <f t="shared" si="20"/>
        <v xml:space="preserve"> 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6"/>
        <v xml:space="preserve"> </v>
      </c>
      <c r="AK67" s="25" t="str">
        <f t="shared" si="17"/>
        <v xml:space="preserve"> </v>
      </c>
      <c r="AL67" s="25" t="str">
        <f t="shared" si="18"/>
        <v xml:space="preserve"> </v>
      </c>
      <c r="AM67" s="1" t="str">
        <f t="shared" si="19"/>
        <v xml:space="preserve"> </v>
      </c>
      <c r="AN67" s="1" t="str">
        <f t="shared" si="19"/>
        <v xml:space="preserve"> </v>
      </c>
      <c r="AO67" t="s">
        <v>318</v>
      </c>
      <c r="AP67" t="s">
        <v>1054</v>
      </c>
      <c r="AQ67" s="22">
        <v>-26.528367198575829</v>
      </c>
      <c r="AR67" s="21">
        <v>-16.148225285496022</v>
      </c>
      <c r="AS67">
        <v>10.089186176142695</v>
      </c>
      <c r="AT67">
        <v>26.528367198575829</v>
      </c>
      <c r="AU67">
        <v>16.148225285496022</v>
      </c>
      <c r="AV67" t="s">
        <v>1191</v>
      </c>
    </row>
    <row r="68" spans="1:48" x14ac:dyDescent="0.25">
      <c r="A68" s="14">
        <v>7.0999999999999941E-10</v>
      </c>
      <c r="B68" t="s">
        <v>466</v>
      </c>
      <c r="C68" s="4">
        <v>13</v>
      </c>
      <c r="D68" s="4">
        <v>0</v>
      </c>
      <c r="E68" s="4">
        <v>17</v>
      </c>
      <c r="F68" s="4">
        <v>30</v>
      </c>
      <c r="G68" s="4">
        <v>56</v>
      </c>
      <c r="H68" s="4">
        <v>47.09</v>
      </c>
      <c r="I68" s="34">
        <v>36468.703437930002</v>
      </c>
      <c r="J68" s="35">
        <v>10.850230414746544</v>
      </c>
      <c r="K68" s="35">
        <v>10.094319399785638</v>
      </c>
      <c r="L68" s="35" t="s">
        <v>1019</v>
      </c>
      <c r="M68" s="35" t="s">
        <v>1019</v>
      </c>
      <c r="N68" s="4">
        <v>3.988</v>
      </c>
      <c r="O68" s="4">
        <v>28.461538461538456</v>
      </c>
      <c r="P68" s="35">
        <v>3.6228498619664466</v>
      </c>
      <c r="Q68" s="36" t="str">
        <f t="shared" si="0"/>
        <v xml:space="preserve"> </v>
      </c>
      <c r="R68" s="36" t="str">
        <f t="shared" si="1"/>
        <v xml:space="preserve"> </v>
      </c>
      <c r="S68" s="37">
        <f t="shared" si="2"/>
        <v>0.18921214766264377</v>
      </c>
      <c r="T68" s="37" t="str">
        <f t="shared" si="3"/>
        <v/>
      </c>
      <c r="U68" s="37" t="str">
        <f t="shared" si="4"/>
        <v/>
      </c>
      <c r="V68" s="37" t="str">
        <f t="shared" si="5"/>
        <v/>
      </c>
      <c r="W68" s="37" t="str">
        <f t="shared" si="6"/>
        <v xml:space="preserve"> </v>
      </c>
      <c r="X68" s="37" t="str">
        <f t="shared" si="7"/>
        <v xml:space="preserve"> </v>
      </c>
      <c r="Y68" s="1" t="str">
        <f t="shared" si="8"/>
        <v xml:space="preserve"> </v>
      </c>
      <c r="Z68" s="1" t="str">
        <f t="shared" si="9"/>
        <v xml:space="preserve"> </v>
      </c>
      <c r="AA68" s="1" t="str">
        <f t="shared" si="8"/>
        <v xml:space="preserve"> </v>
      </c>
      <c r="AB68" s="1" t="str">
        <f t="shared" si="10"/>
        <v xml:space="preserve"> </v>
      </c>
      <c r="AC68" s="1">
        <f t="shared" si="20"/>
        <v>115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>
        <f t="shared" si="14"/>
        <v>3.6228498626764467</v>
      </c>
      <c r="AH68" s="38" t="str">
        <f t="shared" si="15"/>
        <v xml:space="preserve"> </v>
      </c>
      <c r="AI68" s="1">
        <f t="shared" si="16"/>
        <v>66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466</v>
      </c>
      <c r="AP68" t="s">
        <v>1024</v>
      </c>
      <c r="AQ68" s="22">
        <v>37.09629246804338</v>
      </c>
      <c r="AR68" s="21" t="e">
        <v>#VALUE!</v>
      </c>
      <c r="AS68">
        <v>18.921214695264375</v>
      </c>
      <c r="AT68">
        <v>-37.09629246804338</v>
      </c>
      <c r="AU68" t="e">
        <v>#VALUE!</v>
      </c>
      <c r="AV68" t="s">
        <v>1192</v>
      </c>
    </row>
    <row r="69" spans="1:48" x14ac:dyDescent="0.25">
      <c r="A69" s="14">
        <v>7.1999999999999937E-10</v>
      </c>
      <c r="B69" t="s">
        <v>321</v>
      </c>
      <c r="C69" s="4">
        <v>6</v>
      </c>
      <c r="D69" s="4">
        <v>4</v>
      </c>
      <c r="E69" s="4">
        <v>16</v>
      </c>
      <c r="F69" s="4">
        <v>26</v>
      </c>
      <c r="G69" s="4">
        <v>79</v>
      </c>
      <c r="H69" s="4">
        <v>74.81</v>
      </c>
      <c r="I69" s="34">
        <v>20539.650689549999</v>
      </c>
      <c r="J69" s="35">
        <v>14.749605678233438</v>
      </c>
      <c r="K69" s="35">
        <v>13.676416819012799</v>
      </c>
      <c r="L69" s="35">
        <v>7.1963703317422087</v>
      </c>
      <c r="M69" s="35">
        <v>6.9766257889482635</v>
      </c>
      <c r="N69" s="4">
        <v>5.0720000000000001</v>
      </c>
      <c r="O69" s="4">
        <v>8.9743589743589673</v>
      </c>
      <c r="P69" s="35">
        <v>2.4060954417858573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"/>
        <v/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/>
      </c>
      <c r="X69" s="37">
        <f t="shared" si="7"/>
        <v>-0.36599811737932886</v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>
        <f t="shared" si="10"/>
        <v>52</v>
      </c>
      <c r="AC69" s="1" t="str">
        <f t="shared" si="20"/>
        <v xml:space="preserve"> </v>
      </c>
      <c r="AD69" s="1" t="str">
        <f t="shared" si="12"/>
        <v xml:space="preserve"> </v>
      </c>
      <c r="AE69" s="1" t="str">
        <f t="shared" si="13"/>
        <v xml:space="preserve"> </v>
      </c>
      <c r="AF69" s="1" t="str">
        <f t="shared" si="13"/>
        <v xml:space="preserve"> </v>
      </c>
      <c r="AG69" s="38">
        <f t="shared" si="14"/>
        <v>2.4060954425058574</v>
      </c>
      <c r="AH69" s="38" t="str">
        <f t="shared" si="15"/>
        <v xml:space="preserve"> </v>
      </c>
      <c r="AI69" s="1">
        <f t="shared" si="16"/>
        <v>158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321</v>
      </c>
      <c r="AP69" t="s">
        <v>1028</v>
      </c>
      <c r="AQ69" s="22">
        <v>14.489845253949296</v>
      </c>
      <c r="AR69" s="21">
        <v>36.599811737932889</v>
      </c>
      <c r="AS69">
        <v>5.6008555006015204</v>
      </c>
      <c r="AT69">
        <v>-14.489845253949296</v>
      </c>
      <c r="AU69">
        <v>-36.599811737932889</v>
      </c>
      <c r="AV69" t="s">
        <v>1193</v>
      </c>
    </row>
    <row r="70" spans="1:48" x14ac:dyDescent="0.25">
      <c r="A70" s="14">
        <v>7.2999999999999934E-10</v>
      </c>
      <c r="B70" t="s">
        <v>317</v>
      </c>
      <c r="C70" s="4">
        <v>0</v>
      </c>
      <c r="D70" s="4">
        <v>0</v>
      </c>
      <c r="E70" s="4">
        <v>4</v>
      </c>
      <c r="F70" s="4">
        <v>4</v>
      </c>
      <c r="G70" s="4" t="s">
        <v>161</v>
      </c>
      <c r="H70" s="4" t="s">
        <v>161</v>
      </c>
      <c r="I70" s="34" t="s">
        <v>161</v>
      </c>
      <c r="J70" s="35" t="s">
        <v>1019</v>
      </c>
      <c r="K70" s="35" t="s">
        <v>1019</v>
      </c>
      <c r="L70" s="35" t="s">
        <v>1019</v>
      </c>
      <c r="M70" s="35" t="s">
        <v>1019</v>
      </c>
      <c r="N70" s="4">
        <v>11.858000000000001</v>
      </c>
      <c r="O70" s="4">
        <v>11.69675090252707</v>
      </c>
      <c r="P70" s="35" t="s">
        <v>166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 xml:space="preserve"> </v>
      </c>
      <c r="T70" s="37" t="str">
        <f t="shared" si="3"/>
        <v xml:space="preserve"> </v>
      </c>
      <c r="U70" s="37" t="str">
        <f t="shared" si="4"/>
        <v xml:space="preserve"> </v>
      </c>
      <c r="V70" s="37" t="str">
        <f t="shared" si="5"/>
        <v xml:space="preserve"> </v>
      </c>
      <c r="W70" s="37" t="str">
        <f t="shared" si="6"/>
        <v xml:space="preserve"> </v>
      </c>
      <c r="X70" s="37" t="str">
        <f t="shared" si="7"/>
        <v xml:space="preserve"> </v>
      </c>
      <c r="Y70" s="1" t="str">
        <f t="shared" si="8"/>
        <v xml:space="preserve"> </v>
      </c>
      <c r="Z70" s="1" t="str">
        <f t="shared" si="9"/>
        <v xml:space="preserve"> </v>
      </c>
      <c r="AA70" s="1" t="str">
        <f t="shared" si="8"/>
        <v xml:space="preserve"> </v>
      </c>
      <c r="AB70" s="1" t="str">
        <f t="shared" si="10"/>
        <v xml:space="preserve"> 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317</v>
      </c>
      <c r="AP70" t="s">
        <v>1054</v>
      </c>
      <c r="AQ70" s="22" t="e">
        <v>#VALUE!</v>
      </c>
      <c r="AR70" s="21" t="e">
        <v>#VALUE!</v>
      </c>
      <c r="AS70" t="s">
        <v>166</v>
      </c>
      <c r="AT70" t="e">
        <v>#VALUE!</v>
      </c>
      <c r="AU70" t="e">
        <v>#VALUE!</v>
      </c>
      <c r="AV70" t="s">
        <v>1194</v>
      </c>
    </row>
    <row r="71" spans="1:48" x14ac:dyDescent="0.25">
      <c r="A71" s="14">
        <v>7.3999999999999931E-10</v>
      </c>
      <c r="B71" t="s">
        <v>319</v>
      </c>
      <c r="C71" s="4">
        <v>13</v>
      </c>
      <c r="D71" s="4">
        <v>0</v>
      </c>
      <c r="E71" s="4">
        <v>8</v>
      </c>
      <c r="F71" s="4">
        <v>21</v>
      </c>
      <c r="G71" s="4">
        <v>273.5</v>
      </c>
      <c r="H71" s="4">
        <v>244.3</v>
      </c>
      <c r="I71" s="34">
        <v>65365.781128200004</v>
      </c>
      <c r="J71" s="35">
        <v>19.36736958934517</v>
      </c>
      <c r="K71" s="35">
        <v>17.27112053729233</v>
      </c>
      <c r="L71" s="35">
        <v>15.179060293411942</v>
      </c>
      <c r="M71" s="35">
        <v>13.481395241931112</v>
      </c>
      <c r="N71" s="4">
        <v>11</v>
      </c>
      <c r="O71" s="4">
        <v>21.916666666666679</v>
      </c>
      <c r="P71" s="35">
        <v>1.3647155137126485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 t="str">
        <f t="shared" si="5"/>
        <v/>
      </c>
      <c r="W71" s="37">
        <f t="shared" si="6"/>
        <v>0.3372787056257609</v>
      </c>
      <c r="X71" s="37" t="str">
        <f t="shared" si="7"/>
        <v/>
      </c>
      <c r="Y71" s="1" t="str">
        <f t="shared" si="8"/>
        <v xml:space="preserve"> </v>
      </c>
      <c r="Z71" s="1" t="str">
        <f t="shared" si="9"/>
        <v xml:space="preserve"> </v>
      </c>
      <c r="AA71" s="1">
        <f t="shared" si="8"/>
        <v>65</v>
      </c>
      <c r="AB71" s="1" t="str">
        <f t="shared" si="10"/>
        <v xml:space="preserve"> 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319</v>
      </c>
      <c r="AP71" t="s">
        <v>1054</v>
      </c>
      <c r="AQ71" s="22">
        <v>-12.281426821656849</v>
      </c>
      <c r="AR71" s="21">
        <v>-33.727870562576086</v>
      </c>
      <c r="AS71">
        <v>11.952517396643469</v>
      </c>
      <c r="AT71">
        <v>12.281426821656849</v>
      </c>
      <c r="AU71">
        <v>33.727870562576086</v>
      </c>
      <c r="AV71" t="s">
        <v>1195</v>
      </c>
    </row>
    <row r="72" spans="1:48" x14ac:dyDescent="0.25">
      <c r="A72" s="14">
        <v>7.4999999999999927E-10</v>
      </c>
      <c r="B72" t="s">
        <v>370</v>
      </c>
      <c r="C72" s="4">
        <v>1</v>
      </c>
      <c r="D72" s="4">
        <v>5</v>
      </c>
      <c r="E72" s="4">
        <v>8</v>
      </c>
      <c r="F72" s="4">
        <v>14</v>
      </c>
      <c r="G72" s="4">
        <v>32</v>
      </c>
      <c r="H72" s="4">
        <v>29.6</v>
      </c>
      <c r="I72" s="34">
        <v>15600.924288800003</v>
      </c>
      <c r="J72" s="35">
        <v>9.8798397863818437</v>
      </c>
      <c r="K72" s="35">
        <v>9.7560975609756095</v>
      </c>
      <c r="L72" s="35">
        <v>5.5821076066790347</v>
      </c>
      <c r="M72" s="35">
        <v>5.8337489093553074</v>
      </c>
      <c r="N72" s="4">
        <v>2.86</v>
      </c>
      <c r="O72" s="4">
        <v>-3.0263157894736872</v>
      </c>
      <c r="P72" s="35">
        <v>3.557432432432432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>
        <f t="shared" ref="X72:X135" si="28">IF(ISERROR((IF(((L72/$L$6-1))&lt;($X$5/100),((L72/$L$6-1)),"")))=TRUE," ",((IF(((L72/$L$6-1))&lt;($X$5/100),((L72/$L$6-1)),""))))</f>
        <v>-0.50821503501350729</v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>
        <f t="shared" ref="AB72:AB135" si="31">IF(ISERROR((RANK(X72,X$7:X$391,1)))=TRUE," ",((RANK(X72,X$7:X$391,1))))</f>
        <v>17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>
        <f t="shared" ref="AG72:AG135" si="35">IF(ISERROR((IF((AND(P72&gt;$AG$6,P72&lt;$AG$5))=TRUE,P72+A72," ")))=TRUE," ",((IF((AND(P72&gt;$AG$6,P72&lt;$AG$5))=TRUE,P72+A72," "))))</f>
        <v>3.5574324331824321</v>
      </c>
      <c r="AH72" s="38" t="str">
        <f t="shared" ref="AH72:AH135" si="36">IF(ISERROR(((IF(P72&lt;$AH$5,P72+A72," "))))=TRUE," ",((IF(P72&lt;$AH$5,P72+A72," "))))</f>
        <v xml:space="preserve"> </v>
      </c>
      <c r="AI72" s="1">
        <f t="shared" ref="AI72:AJ105" si="37">IF(ISERROR((RANK(AG72,AG$7:AG$391,0)))=TRUE," ",((RANK(AG72,AG$7:AG$391,0))))</f>
        <v>71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370</v>
      </c>
      <c r="AP72" t="s">
        <v>1024</v>
      </c>
      <c r="AQ72" s="22">
        <v>42.722087123559973</v>
      </c>
      <c r="AR72" s="21">
        <v>50.821503501350726</v>
      </c>
      <c r="AS72">
        <v>8.108108108108091</v>
      </c>
      <c r="AT72">
        <v>-42.722087123559973</v>
      </c>
      <c r="AU72">
        <v>-50.821503501350726</v>
      </c>
      <c r="AV72" t="s">
        <v>1196</v>
      </c>
    </row>
    <row r="73" spans="1:48" x14ac:dyDescent="0.25">
      <c r="A73" s="14">
        <v>7.5999999999999924E-10</v>
      </c>
      <c r="B73" t="s">
        <v>326</v>
      </c>
      <c r="C73" s="4">
        <v>2</v>
      </c>
      <c r="D73" s="4">
        <v>2</v>
      </c>
      <c r="E73" s="4">
        <v>15</v>
      </c>
      <c r="F73" s="4">
        <v>19</v>
      </c>
      <c r="G73" s="4">
        <v>53</v>
      </c>
      <c r="H73" s="4">
        <v>48.25</v>
      </c>
      <c r="I73" s="34">
        <v>23259.90080897</v>
      </c>
      <c r="J73" s="35">
        <v>28.299120234604104</v>
      </c>
      <c r="K73" s="35">
        <v>25.954814416352878</v>
      </c>
      <c r="L73" s="35">
        <v>21.649745857196759</v>
      </c>
      <c r="M73" s="35">
        <v>20.145163288088391</v>
      </c>
      <c r="N73" s="4">
        <v>1.7050000000000001</v>
      </c>
      <c r="O73" s="4">
        <v>3.9363149440199807</v>
      </c>
      <c r="P73" s="35">
        <v>1.3595854922279795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>
        <f t="shared" si="25"/>
        <v>0.64062836880390339</v>
      </c>
      <c r="V73" s="37" t="str">
        <f t="shared" si="26"/>
        <v/>
      </c>
      <c r="W73" s="37">
        <f t="shared" si="27"/>
        <v>0.90734759315795577</v>
      </c>
      <c r="X73" s="37" t="str">
        <f t="shared" si="28"/>
        <v/>
      </c>
      <c r="Y73" s="1">
        <f t="shared" si="29"/>
        <v>18</v>
      </c>
      <c r="Z73" s="1" t="str">
        <f t="shared" si="30"/>
        <v xml:space="preserve"> </v>
      </c>
      <c r="AA73" s="1">
        <f t="shared" si="29"/>
        <v>13</v>
      </c>
      <c r="AB73" s="1" t="str">
        <f t="shared" si="31"/>
        <v xml:space="preserve"> 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 t="str">
        <f t="shared" si="35"/>
        <v xml:space="preserve"> </v>
      </c>
      <c r="AH73" s="38" t="str">
        <f t="shared" si="36"/>
        <v xml:space="preserve"> </v>
      </c>
      <c r="AI73" s="1" t="str">
        <f t="shared" si="37"/>
        <v xml:space="preserve"> 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326</v>
      </c>
      <c r="AP73" t="s">
        <v>1020</v>
      </c>
      <c r="AQ73" s="22">
        <v>-64.062836880390336</v>
      </c>
      <c r="AR73" s="21">
        <v>-90.734759315795571</v>
      </c>
      <c r="AS73">
        <v>9.8445595854922185</v>
      </c>
      <c r="AT73">
        <v>64.062836880390336</v>
      </c>
      <c r="AU73">
        <v>90.734759315795571</v>
      </c>
      <c r="AV73" t="s">
        <v>1197</v>
      </c>
    </row>
    <row r="74" spans="1:48" x14ac:dyDescent="0.25">
      <c r="A74" s="14">
        <v>7.699999999999992E-10</v>
      </c>
      <c r="B74" t="s">
        <v>278</v>
      </c>
      <c r="C74" s="4">
        <v>2</v>
      </c>
      <c r="D74" s="4">
        <v>2</v>
      </c>
      <c r="E74" s="4">
        <v>12</v>
      </c>
      <c r="F74" s="4">
        <v>16</v>
      </c>
      <c r="G74" s="4">
        <v>49.5</v>
      </c>
      <c r="H74" s="4">
        <v>43.9</v>
      </c>
      <c r="I74" s="34">
        <v>5258.4591252</v>
      </c>
      <c r="J74" s="35">
        <v>4.7449200172935573</v>
      </c>
      <c r="K74" s="35">
        <v>4.3413765822784809</v>
      </c>
      <c r="L74" s="35" t="s">
        <v>1019</v>
      </c>
      <c r="M74" s="35" t="s">
        <v>1019</v>
      </c>
      <c r="N74" s="4">
        <v>8.1270000000000007</v>
      </c>
      <c r="O74" s="4">
        <v>138.03191489361703</v>
      </c>
      <c r="P74" s="35">
        <v>5.9225512528473807E-2</v>
      </c>
      <c r="Q74" s="36" t="str">
        <f t="shared" si="21"/>
        <v xml:space="preserve"> </v>
      </c>
      <c r="R74" s="36" t="str">
        <f t="shared" si="22"/>
        <v xml:space="preserve"> </v>
      </c>
      <c r="S74" s="37" t="str">
        <f t="shared" si="23"/>
        <v/>
      </c>
      <c r="T74" s="37" t="str">
        <f t="shared" si="24"/>
        <v/>
      </c>
      <c r="U74" s="37" t="str">
        <f t="shared" si="25"/>
        <v/>
      </c>
      <c r="V74" s="37">
        <f t="shared" si="26"/>
        <v>-0.72491546297053211</v>
      </c>
      <c r="W74" s="37" t="str">
        <f t="shared" si="27"/>
        <v xml:space="preserve"> </v>
      </c>
      <c r="X74" s="37" t="str">
        <f t="shared" si="28"/>
        <v xml:space="preserve"> </v>
      </c>
      <c r="Y74" s="1" t="str">
        <f t="shared" si="29"/>
        <v xml:space="preserve"> </v>
      </c>
      <c r="Z74" s="1">
        <f t="shared" si="30"/>
        <v>2</v>
      </c>
      <c r="AA74" s="1" t="str">
        <f t="shared" si="29"/>
        <v xml:space="preserve"> </v>
      </c>
      <c r="AB74" s="1" t="str">
        <f t="shared" si="31"/>
        <v xml:space="preserve"> </v>
      </c>
      <c r="AC74" s="1" t="str">
        <f t="shared" si="32"/>
        <v xml:space="preserve"> 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278</v>
      </c>
      <c r="AP74" t="s">
        <v>1024</v>
      </c>
      <c r="AQ74" s="22">
        <v>72.491546297053205</v>
      </c>
      <c r="AR74" s="21" t="e">
        <v>#VALUE!</v>
      </c>
      <c r="AS74">
        <v>12.756264236902059</v>
      </c>
      <c r="AT74">
        <v>-72.491546297053205</v>
      </c>
      <c r="AU74" t="e">
        <v>#VALUE!</v>
      </c>
      <c r="AV74" t="s">
        <v>1198</v>
      </c>
    </row>
    <row r="75" spans="1:48" x14ac:dyDescent="0.25">
      <c r="A75" s="14">
        <v>7.7999999999999917E-10</v>
      </c>
      <c r="B75" t="s">
        <v>279</v>
      </c>
      <c r="C75" s="4">
        <v>19</v>
      </c>
      <c r="D75" s="4">
        <v>0</v>
      </c>
      <c r="E75" s="4">
        <v>9</v>
      </c>
      <c r="F75" s="4">
        <v>28</v>
      </c>
      <c r="G75" s="4">
        <v>39</v>
      </c>
      <c r="H75" s="4">
        <v>30.84</v>
      </c>
      <c r="I75" s="34">
        <v>33905.330697600002</v>
      </c>
      <c r="J75" s="35">
        <v>20.993873383253913</v>
      </c>
      <c r="K75" s="35">
        <v>14.140302613480054</v>
      </c>
      <c r="L75" s="35">
        <v>9.7139466656736726</v>
      </c>
      <c r="M75" s="35">
        <v>7.7794091741282303</v>
      </c>
      <c r="N75" s="4">
        <v>0.71299999999999997</v>
      </c>
      <c r="O75" s="4">
        <v>306.00000000000006</v>
      </c>
      <c r="P75" s="35">
        <v>2.1887159533073932</v>
      </c>
      <c r="Q75" s="36" t="str">
        <f t="shared" si="21"/>
        <v xml:space="preserve"> </v>
      </c>
      <c r="R75" s="36" t="str">
        <f t="shared" si="22"/>
        <v xml:space="preserve"> </v>
      </c>
      <c r="S75" s="37">
        <f t="shared" si="23"/>
        <v>0.26459144046871591</v>
      </c>
      <c r="T75" s="37" t="str">
        <f t="shared" si="24"/>
        <v/>
      </c>
      <c r="U75" s="37" t="str">
        <f t="shared" si="25"/>
        <v/>
      </c>
      <c r="V75" s="37" t="str">
        <f t="shared" si="26"/>
        <v/>
      </c>
      <c r="W75" s="37" t="str">
        <f t="shared" si="27"/>
        <v/>
      </c>
      <c r="X75" s="37">
        <f t="shared" si="28"/>
        <v>-0.14419906288745477</v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>
        <f t="shared" si="31"/>
        <v>130</v>
      </c>
      <c r="AC75" s="1">
        <f t="shared" si="32"/>
        <v>59</v>
      </c>
      <c r="AD75" s="1" t="str">
        <f t="shared" si="33"/>
        <v xml:space="preserve"> </v>
      </c>
      <c r="AE75" s="1" t="str">
        <f t="shared" si="34"/>
        <v xml:space="preserve"> </v>
      </c>
      <c r="AF75" s="1" t="str">
        <f t="shared" si="34"/>
        <v xml:space="preserve"> </v>
      </c>
      <c r="AG75" s="38">
        <f t="shared" si="35"/>
        <v>2.1887159540873933</v>
      </c>
      <c r="AH75" s="38" t="str">
        <f t="shared" si="36"/>
        <v xml:space="preserve"> </v>
      </c>
      <c r="AI75" s="1">
        <f t="shared" si="37"/>
        <v>178</v>
      </c>
      <c r="AJ75" s="1" t="str">
        <f t="shared" si="37"/>
        <v xml:space="preserve"> </v>
      </c>
      <c r="AK75" s="25" t="str">
        <f t="shared" si="38"/>
        <v xml:space="preserve"> </v>
      </c>
      <c r="AL75" s="25" t="str">
        <f t="shared" si="39"/>
        <v xml:space="preserve"> </v>
      </c>
      <c r="AM75" s="1" t="str">
        <f t="shared" si="40"/>
        <v xml:space="preserve"> </v>
      </c>
      <c r="AN75" s="1" t="str">
        <f t="shared" si="40"/>
        <v xml:space="preserve"> </v>
      </c>
      <c r="AO75" t="s">
        <v>279</v>
      </c>
      <c r="AP75" t="s">
        <v>1078</v>
      </c>
      <c r="AQ75" s="22">
        <v>-21.711007120025407</v>
      </c>
      <c r="AR75" s="21">
        <v>14.419906288745477</v>
      </c>
      <c r="AS75">
        <v>26.45914396887159</v>
      </c>
      <c r="AT75">
        <v>21.711007120025407</v>
      </c>
      <c r="AU75">
        <v>-14.419906288745477</v>
      </c>
      <c r="AV75" t="s">
        <v>1199</v>
      </c>
    </row>
    <row r="76" spans="1:48" x14ac:dyDescent="0.25">
      <c r="A76" s="14">
        <v>7.8999999999999913E-10</v>
      </c>
      <c r="B76" t="s">
        <v>532</v>
      </c>
      <c r="C76" s="4">
        <v>22</v>
      </c>
      <c r="D76" s="4">
        <v>0</v>
      </c>
      <c r="E76" s="4">
        <v>8</v>
      </c>
      <c r="F76" s="4">
        <v>30</v>
      </c>
      <c r="G76" s="4">
        <v>400</v>
      </c>
      <c r="H76" s="4">
        <v>338.61</v>
      </c>
      <c r="I76" s="34">
        <v>68210.563438500001</v>
      </c>
      <c r="J76" s="35">
        <v>12.427879321735301</v>
      </c>
      <c r="K76" s="35">
        <v>12.016395187905887</v>
      </c>
      <c r="L76" s="35">
        <v>9.1163752235393574</v>
      </c>
      <c r="M76" s="35">
        <v>8.719946365613982</v>
      </c>
      <c r="N76" s="4">
        <v>25.282</v>
      </c>
      <c r="O76" s="4">
        <v>7.3534072900158547</v>
      </c>
      <c r="P76" s="35">
        <v>0</v>
      </c>
      <c r="Q76" s="36">
        <f t="shared" si="21"/>
        <v>73.333333334123324</v>
      </c>
      <c r="R76" s="36" t="str">
        <f t="shared" si="22"/>
        <v xml:space="preserve"> </v>
      </c>
      <c r="S76" s="37">
        <f t="shared" si="23"/>
        <v>0.18130002146275043</v>
      </c>
      <c r="T76" s="37" t="str">
        <f t="shared" si="24"/>
        <v/>
      </c>
      <c r="U76" s="37" t="str">
        <f t="shared" si="25"/>
        <v/>
      </c>
      <c r="V76" s="37" t="str">
        <f t="shared" si="26"/>
        <v/>
      </c>
      <c r="W76" s="37" t="str">
        <f t="shared" si="27"/>
        <v/>
      </c>
      <c r="X76" s="37">
        <f t="shared" si="28"/>
        <v>-0.1968452444829738</v>
      </c>
      <c r="Y76" s="1" t="str">
        <f t="shared" si="29"/>
        <v xml:space="preserve"> </v>
      </c>
      <c r="Z76" s="1" t="str">
        <f t="shared" si="30"/>
        <v xml:space="preserve"> </v>
      </c>
      <c r="AA76" s="1" t="str">
        <f t="shared" si="29"/>
        <v xml:space="preserve"> </v>
      </c>
      <c r="AB76" s="1">
        <f t="shared" si="31"/>
        <v>111</v>
      </c>
      <c r="AC76" s="1">
        <f t="shared" si="32"/>
        <v>123</v>
      </c>
      <c r="AD76" s="1" t="str">
        <f t="shared" si="33"/>
        <v xml:space="preserve"> </v>
      </c>
      <c r="AE76" s="1">
        <f t="shared" si="34"/>
        <v>67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532</v>
      </c>
      <c r="AP76" t="s">
        <v>1054</v>
      </c>
      <c r="AQ76" s="22">
        <v>27.949946110416278</v>
      </c>
      <c r="AR76" s="21">
        <v>19.684524448297381</v>
      </c>
      <c r="AS76">
        <v>18.130002067275043</v>
      </c>
      <c r="AT76">
        <v>-27.949946110416278</v>
      </c>
      <c r="AU76">
        <v>-19.684524448297381</v>
      </c>
      <c r="AV76" t="s">
        <v>1200</v>
      </c>
    </row>
    <row r="77" spans="1:48" x14ac:dyDescent="0.25">
      <c r="A77" s="14">
        <v>7.999999999999991E-10</v>
      </c>
      <c r="B77" t="s">
        <v>316</v>
      </c>
      <c r="C77" s="4">
        <v>6</v>
      </c>
      <c r="D77" s="4">
        <v>3</v>
      </c>
      <c r="E77" s="4">
        <v>14</v>
      </c>
      <c r="F77" s="4">
        <v>23</v>
      </c>
      <c r="G77" s="4">
        <v>57</v>
      </c>
      <c r="H77" s="4">
        <v>49.35</v>
      </c>
      <c r="I77" s="34">
        <v>49347.265368449996</v>
      </c>
      <c r="J77" s="35">
        <v>11.05510752688172</v>
      </c>
      <c r="K77" s="35">
        <v>10.322108345534408</v>
      </c>
      <c r="L77" s="35" t="s">
        <v>1019</v>
      </c>
      <c r="M77" s="35" t="s">
        <v>1019</v>
      </c>
      <c r="N77" s="4">
        <v>4.1760000000000002</v>
      </c>
      <c r="O77" s="4">
        <v>5.3339013501243953</v>
      </c>
      <c r="P77" s="35">
        <v>2.4295845997973657</v>
      </c>
      <c r="Q77" s="36" t="str">
        <f t="shared" si="21"/>
        <v xml:space="preserve"> </v>
      </c>
      <c r="R77" s="36" t="str">
        <f t="shared" si="22"/>
        <v xml:space="preserve"> </v>
      </c>
      <c r="S77" s="37">
        <f t="shared" si="23"/>
        <v>0.15501519836838912</v>
      </c>
      <c r="T77" s="37" t="str">
        <f t="shared" si="24"/>
        <v/>
      </c>
      <c r="U77" s="37" t="str">
        <f t="shared" si="25"/>
        <v/>
      </c>
      <c r="V77" s="37" t="str">
        <f t="shared" si="26"/>
        <v/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 t="str">
        <f t="shared" si="30"/>
        <v xml:space="preserve"> </v>
      </c>
      <c r="AA77" s="1" t="str">
        <f t="shared" si="29"/>
        <v xml:space="preserve"> </v>
      </c>
      <c r="AB77" s="1" t="str">
        <f t="shared" si="31"/>
        <v xml:space="preserve"> </v>
      </c>
      <c r="AC77" s="1">
        <f t="shared" si="32"/>
        <v>153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2.4295846005973658</v>
      </c>
      <c r="AH77" s="38" t="str">
        <f t="shared" si="36"/>
        <v xml:space="preserve"> </v>
      </c>
      <c r="AI77" s="1">
        <f t="shared" si="37"/>
        <v>156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316</v>
      </c>
      <c r="AP77" t="s">
        <v>1024</v>
      </c>
      <c r="AQ77" s="22">
        <v>35.908526913845783</v>
      </c>
      <c r="AR77" s="21" t="e">
        <v>#VALUE!</v>
      </c>
      <c r="AS77">
        <v>15.50151975683891</v>
      </c>
      <c r="AT77">
        <v>-35.908526913845783</v>
      </c>
      <c r="AU77" t="e">
        <v>#VALUE!</v>
      </c>
      <c r="AV77" t="s">
        <v>1201</v>
      </c>
    </row>
    <row r="78" spans="1:48" x14ac:dyDescent="0.25">
      <c r="A78" s="14">
        <v>8.0999999999999906E-10</v>
      </c>
      <c r="B78" t="s">
        <v>654</v>
      </c>
      <c r="C78" s="4">
        <v>15</v>
      </c>
      <c r="D78" s="4">
        <v>0</v>
      </c>
      <c r="E78" s="4">
        <v>2</v>
      </c>
      <c r="F78" s="4">
        <v>17</v>
      </c>
      <c r="G78" s="4">
        <v>557</v>
      </c>
      <c r="H78" s="4">
        <v>408</v>
      </c>
      <c r="I78" s="34">
        <v>65504.618280000002</v>
      </c>
      <c r="J78" s="35">
        <v>14.151434220110298</v>
      </c>
      <c r="K78" s="35">
        <v>12.928166291707594</v>
      </c>
      <c r="L78" s="35">
        <v>10.630346145054371</v>
      </c>
      <c r="M78" s="35">
        <v>9.9010720356755186</v>
      </c>
      <c r="N78" s="4">
        <v>27.736000000000001</v>
      </c>
      <c r="O78" s="4">
        <v>12.243589743589748</v>
      </c>
      <c r="P78" s="35">
        <v>3.2161764705882354</v>
      </c>
      <c r="Q78" s="36">
        <f t="shared" si="21"/>
        <v>88.235294118457062</v>
      </c>
      <c r="R78" s="36" t="str">
        <f t="shared" si="22"/>
        <v xml:space="preserve"> </v>
      </c>
      <c r="S78" s="37">
        <f t="shared" si="23"/>
        <v>0.3651960792413726</v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 t="str">
        <f t="shared" si="27"/>
        <v/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>
        <f t="shared" si="32"/>
        <v>16</v>
      </c>
      <c r="AD78" s="1" t="str">
        <f t="shared" si="33"/>
        <v xml:space="preserve"> </v>
      </c>
      <c r="AE78" s="1">
        <f t="shared" si="34"/>
        <v>10</v>
      </c>
      <c r="AF78" s="1" t="str">
        <f t="shared" si="34"/>
        <v xml:space="preserve"> </v>
      </c>
      <c r="AG78" s="38">
        <f t="shared" si="35"/>
        <v>3.2161764713982355</v>
      </c>
      <c r="AH78" s="38" t="str">
        <f t="shared" si="36"/>
        <v xml:space="preserve"> </v>
      </c>
      <c r="AI78" s="1">
        <f t="shared" si="37"/>
        <v>96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654</v>
      </c>
      <c r="AP78" t="s">
        <v>1024</v>
      </c>
      <c r="AQ78" s="22">
        <v>17.957716535705938</v>
      </c>
      <c r="AR78" s="21">
        <v>6.3464057825630915</v>
      </c>
      <c r="AS78">
        <v>36.519607843137258</v>
      </c>
      <c r="AT78">
        <v>-17.957716535705938</v>
      </c>
      <c r="AU78">
        <v>-6.3464057825630915</v>
      </c>
      <c r="AV78" t="s">
        <v>1202</v>
      </c>
    </row>
    <row r="79" spans="1:48" x14ac:dyDescent="0.25">
      <c r="A79" s="14">
        <v>8.1999999999999903E-10</v>
      </c>
      <c r="B79" t="s">
        <v>315</v>
      </c>
      <c r="C79" s="4">
        <v>10</v>
      </c>
      <c r="D79" s="4">
        <v>1</v>
      </c>
      <c r="E79" s="4">
        <v>3</v>
      </c>
      <c r="F79" s="4">
        <v>14</v>
      </c>
      <c r="G79" s="4">
        <v>50.5</v>
      </c>
      <c r="H79" s="4">
        <v>46.1</v>
      </c>
      <c r="I79" s="34">
        <v>15854.3488242</v>
      </c>
      <c r="J79" s="35">
        <v>17.061435973353074</v>
      </c>
      <c r="K79" s="35">
        <v>14.996746909564088</v>
      </c>
      <c r="L79" s="35">
        <v>11.515634772048779</v>
      </c>
      <c r="M79" s="35">
        <v>11.055792567403451</v>
      </c>
      <c r="N79" s="4">
        <v>2.266</v>
      </c>
      <c r="O79" s="4">
        <v>13.846153846153836</v>
      </c>
      <c r="P79" s="35">
        <v>0.91973969631236441</v>
      </c>
      <c r="Q79" s="36">
        <f t="shared" si="21"/>
        <v>71.428571429391425</v>
      </c>
      <c r="R79" s="36" t="str">
        <f t="shared" si="22"/>
        <v xml:space="preserve"> </v>
      </c>
      <c r="S79" s="37" t="str">
        <f t="shared" si="23"/>
        <v/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 t="str">
        <f t="shared" si="32"/>
        <v xml:space="preserve"> </v>
      </c>
      <c r="AD79" s="1" t="str">
        <f t="shared" si="33"/>
        <v xml:space="preserve"> </v>
      </c>
      <c r="AE79" s="1">
        <f t="shared" si="34"/>
        <v>76</v>
      </c>
      <c r="AF79" s="1" t="str">
        <f t="shared" si="34"/>
        <v xml:space="preserve"> </v>
      </c>
      <c r="AG79" s="38" t="str">
        <f t="shared" si="35"/>
        <v xml:space="preserve"> </v>
      </c>
      <c r="AH79" s="38" t="str">
        <f t="shared" si="36"/>
        <v xml:space="preserve"> </v>
      </c>
      <c r="AI79" s="1" t="str">
        <f t="shared" si="37"/>
        <v xml:space="preserve"> 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315</v>
      </c>
      <c r="AP79" t="s">
        <v>1022</v>
      </c>
      <c r="AQ79" s="22">
        <v>1.0871163542866102</v>
      </c>
      <c r="AR79" s="21">
        <v>-1.4530073980151492</v>
      </c>
      <c r="AS79">
        <v>9.5444685466377308</v>
      </c>
      <c r="AT79">
        <v>-1.0871163542866102</v>
      </c>
      <c r="AU79">
        <v>1.4530073980151492</v>
      </c>
      <c r="AV79" t="s">
        <v>1203</v>
      </c>
    </row>
    <row r="80" spans="1:48" x14ac:dyDescent="0.25">
      <c r="A80" s="14">
        <v>8.2999999999999899E-10</v>
      </c>
      <c r="B80" t="s">
        <v>324</v>
      </c>
      <c r="C80" s="4">
        <v>8</v>
      </c>
      <c r="D80" s="4">
        <v>1</v>
      </c>
      <c r="E80" s="4">
        <v>12</v>
      </c>
      <c r="F80" s="4">
        <v>21</v>
      </c>
      <c r="G80" s="4">
        <v>63</v>
      </c>
      <c r="H80" s="4">
        <v>57.83</v>
      </c>
      <c r="I80" s="34">
        <v>94371.441647469997</v>
      </c>
      <c r="J80" s="35">
        <v>14.763849885116159</v>
      </c>
      <c r="K80" s="35">
        <v>13.309551208285386</v>
      </c>
      <c r="L80" s="35">
        <v>13.076383409417708</v>
      </c>
      <c r="M80" s="35">
        <v>12.214571558975027</v>
      </c>
      <c r="N80" s="4">
        <v>3.625</v>
      </c>
      <c r="O80" s="4">
        <v>20.533333333333339</v>
      </c>
      <c r="P80" s="35">
        <v>2.8583780044959366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>
        <f t="shared" si="27"/>
        <v>0.15203238817108744</v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>
        <f t="shared" si="29"/>
        <v>105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>
        <f t="shared" si="35"/>
        <v>2.8583780053259367</v>
      </c>
      <c r="AH80" s="38" t="str">
        <f t="shared" si="36"/>
        <v xml:space="preserve"> </v>
      </c>
      <c r="AI80" s="1">
        <f t="shared" si="37"/>
        <v>120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324</v>
      </c>
      <c r="AP80" t="s">
        <v>1054</v>
      </c>
      <c r="AQ80" s="22">
        <v>14.407265125276858</v>
      </c>
      <c r="AR80" s="21">
        <v>-15.203238817108744</v>
      </c>
      <c r="AS80">
        <v>8.9399965415874139</v>
      </c>
      <c r="AT80">
        <v>-14.407265125276858</v>
      </c>
      <c r="AU80">
        <v>15.203238817108744</v>
      </c>
      <c r="AV80" t="s">
        <v>1204</v>
      </c>
    </row>
    <row r="81" spans="1:48" x14ac:dyDescent="0.25">
      <c r="A81" s="14">
        <v>8.3999999999999896E-10</v>
      </c>
      <c r="B81" t="s">
        <v>320</v>
      </c>
      <c r="C81" s="4">
        <v>3</v>
      </c>
      <c r="D81" s="4">
        <v>0</v>
      </c>
      <c r="E81" s="4">
        <v>3</v>
      </c>
      <c r="F81" s="4">
        <v>6</v>
      </c>
      <c r="G81" s="4">
        <v>235.5</v>
      </c>
      <c r="H81" s="4">
        <v>209.83</v>
      </c>
      <c r="I81" s="34">
        <v>517786.73740284005</v>
      </c>
      <c r="J81" s="35">
        <v>20.64443132624951</v>
      </c>
      <c r="K81" s="35">
        <v>19.124134159679187</v>
      </c>
      <c r="L81" s="35" t="s">
        <v>1019</v>
      </c>
      <c r="M81" s="35" t="s">
        <v>1019</v>
      </c>
      <c r="N81" s="4">
        <v>9.8130000000000006</v>
      </c>
      <c r="O81" s="4" t="s">
        <v>161</v>
      </c>
      <c r="P81" s="35">
        <v>0</v>
      </c>
      <c r="Q81" s="36" t="str">
        <f t="shared" si="21"/>
        <v xml:space="preserve"> </v>
      </c>
      <c r="R81" s="36" t="str">
        <f t="shared" si="22"/>
        <v xml:space="preserve"> </v>
      </c>
      <c r="S81" s="37" t="str">
        <f t="shared" si="23"/>
        <v/>
      </c>
      <c r="T81" s="37" t="str">
        <f t="shared" si="24"/>
        <v/>
      </c>
      <c r="U81" s="37" t="str">
        <f t="shared" si="25"/>
        <v/>
      </c>
      <c r="V81" s="37" t="str">
        <f t="shared" si="26"/>
        <v/>
      </c>
      <c r="W81" s="37" t="str">
        <f t="shared" si="27"/>
        <v xml:space="preserve"> </v>
      </c>
      <c r="X81" s="37" t="str">
        <f t="shared" si="28"/>
        <v xml:space="preserve"> </v>
      </c>
      <c r="Y81" s="1" t="str">
        <f t="shared" si="29"/>
        <v xml:space="preserve"> </v>
      </c>
      <c r="Z81" s="1" t="str">
        <f t="shared" si="30"/>
        <v xml:space="preserve"> </v>
      </c>
      <c r="AA81" s="1" t="str">
        <f t="shared" si="29"/>
        <v xml:space="preserve"> </v>
      </c>
      <c r="AB81" s="1" t="str">
        <f t="shared" si="31"/>
        <v xml:space="preserve"> </v>
      </c>
      <c r="AC81" s="1" t="str">
        <f t="shared" si="32"/>
        <v xml:space="preserve"> 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 t="str">
        <f t="shared" si="35"/>
        <v xml:space="preserve"> </v>
      </c>
      <c r="AH81" s="38" t="str">
        <f t="shared" si="36"/>
        <v xml:space="preserve"> </v>
      </c>
      <c r="AI81" s="1" t="str">
        <f t="shared" si="37"/>
        <v xml:space="preserve"> 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320</v>
      </c>
      <c r="AP81" t="s">
        <v>1024</v>
      </c>
      <c r="AQ81" s="22">
        <v>-19.685133003721322</v>
      </c>
      <c r="AR81" s="21" t="e">
        <v>#VALUE!</v>
      </c>
      <c r="AS81">
        <v>12.233713005766568</v>
      </c>
      <c r="AT81">
        <v>19.685133003721322</v>
      </c>
      <c r="AU81" t="e">
        <v>#VALUE!</v>
      </c>
      <c r="AV81" t="s">
        <v>1205</v>
      </c>
    </row>
    <row r="82" spans="1:48" x14ac:dyDescent="0.25">
      <c r="A82" s="14">
        <v>8.4999999999999893E-10</v>
      </c>
      <c r="B82" t="s">
        <v>323</v>
      </c>
      <c r="C82" s="4">
        <v>23</v>
      </c>
      <c r="D82" s="4">
        <v>0</v>
      </c>
      <c r="E82" s="4">
        <v>4</v>
      </c>
      <c r="F82" s="4">
        <v>27</v>
      </c>
      <c r="G82" s="4">
        <v>41</v>
      </c>
      <c r="H82" s="4">
        <v>38.11</v>
      </c>
      <c r="I82" s="34">
        <v>52703.263251469994</v>
      </c>
      <c r="J82" s="35">
        <v>24.089759797724398</v>
      </c>
      <c r="K82" s="35">
        <v>21.020408163265305</v>
      </c>
      <c r="L82" s="35">
        <v>18.654521000473412</v>
      </c>
      <c r="M82" s="35">
        <v>16.846968812912031</v>
      </c>
      <c r="N82" s="4">
        <v>1.405</v>
      </c>
      <c r="O82" s="4">
        <v>9.6774193548387171</v>
      </c>
      <c r="P82" s="35">
        <v>0</v>
      </c>
      <c r="Q82" s="36">
        <f t="shared" si="21"/>
        <v>85.185185186035184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>
        <f t="shared" si="27"/>
        <v>0.64346759386738328</v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>
        <f t="shared" si="29"/>
        <v>36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>
        <f t="shared" si="34"/>
        <v>20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323</v>
      </c>
      <c r="AP82" t="s">
        <v>1054</v>
      </c>
      <c r="AQ82" s="22">
        <v>-39.659265002487928</v>
      </c>
      <c r="AR82" s="21">
        <v>-64.346759386738327</v>
      </c>
      <c r="AS82">
        <v>7.5833114668066193</v>
      </c>
      <c r="AT82">
        <v>39.659265002487928</v>
      </c>
      <c r="AU82">
        <v>64.346759386738327</v>
      </c>
      <c r="AV82" t="s">
        <v>1206</v>
      </c>
    </row>
    <row r="83" spans="1:48" x14ac:dyDescent="0.25">
      <c r="A83" s="14">
        <v>8.5999999999999889E-10</v>
      </c>
      <c r="B83" t="s">
        <v>570</v>
      </c>
      <c r="C83" s="4">
        <v>12</v>
      </c>
      <c r="D83" s="4">
        <v>2</v>
      </c>
      <c r="E83" s="4">
        <v>5</v>
      </c>
      <c r="F83" s="4">
        <v>19</v>
      </c>
      <c r="G83" s="4">
        <v>52</v>
      </c>
      <c r="H83" s="4">
        <v>38.29</v>
      </c>
      <c r="I83" s="34">
        <v>7997.5289935799992</v>
      </c>
      <c r="J83" s="35">
        <v>8.1728922091782277</v>
      </c>
      <c r="K83" s="35">
        <v>7.4814380617428675</v>
      </c>
      <c r="L83" s="35">
        <v>5.317757400818957</v>
      </c>
      <c r="M83" s="35">
        <v>5.0327376278408584</v>
      </c>
      <c r="N83" s="4">
        <v>4.3849999999999998</v>
      </c>
      <c r="O83" s="4">
        <v>4.3157894736842142</v>
      </c>
      <c r="P83" s="35">
        <v>1.8386001566988768</v>
      </c>
      <c r="Q83" s="36" t="str">
        <f t="shared" si="21"/>
        <v xml:space="preserve"> </v>
      </c>
      <c r="R83" s="36" t="str">
        <f t="shared" si="22"/>
        <v xml:space="preserve"> </v>
      </c>
      <c r="S83" s="37">
        <f t="shared" si="23"/>
        <v>0.35805693478530681</v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/>
      </c>
      <c r="X83" s="37">
        <f t="shared" si="28"/>
        <v>-0.53150434899547361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>
        <f t="shared" si="31"/>
        <v>12</v>
      </c>
      <c r="AC83" s="1">
        <f t="shared" si="32"/>
        <v>20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 t="str">
        <f t="shared" si="39"/>
        <v xml:space="preserve"> </v>
      </c>
      <c r="AM83" s="1" t="str">
        <f t="shared" si="40"/>
        <v xml:space="preserve"> </v>
      </c>
      <c r="AN83" s="1" t="str">
        <f t="shared" si="40"/>
        <v xml:space="preserve"> </v>
      </c>
      <c r="AO83" t="s">
        <v>570</v>
      </c>
      <c r="AP83" t="s">
        <v>1028</v>
      </c>
      <c r="AQ83" s="22">
        <v>52.618036524124513</v>
      </c>
      <c r="AR83" s="21">
        <v>53.150434899547363</v>
      </c>
      <c r="AS83">
        <v>35.805693392530678</v>
      </c>
      <c r="AT83">
        <v>-52.618036524124513</v>
      </c>
      <c r="AU83">
        <v>-53.150434899547363</v>
      </c>
      <c r="AV83" t="s">
        <v>1207</v>
      </c>
    </row>
    <row r="84" spans="1:48" x14ac:dyDescent="0.25">
      <c r="A84" s="14">
        <v>8.6999999999999886E-10</v>
      </c>
      <c r="B84" t="s">
        <v>610</v>
      </c>
      <c r="C84" s="4">
        <v>12</v>
      </c>
      <c r="D84" s="4">
        <v>0</v>
      </c>
      <c r="E84" s="4">
        <v>13</v>
      </c>
      <c r="F84" s="4">
        <v>25</v>
      </c>
      <c r="G84" s="4">
        <v>137</v>
      </c>
      <c r="H84" s="4">
        <v>118.02</v>
      </c>
      <c r="I84" s="34">
        <v>18224.625504119998</v>
      </c>
      <c r="J84" s="35">
        <v>38.330626826891844</v>
      </c>
      <c r="K84" s="35">
        <v>33.414496036240088</v>
      </c>
      <c r="L84" s="35">
        <v>18.441422342701699</v>
      </c>
      <c r="M84" s="35">
        <v>16.886053391446474</v>
      </c>
      <c r="N84" s="4">
        <v>3.12</v>
      </c>
      <c r="O84" s="4">
        <v>-2.1370567146127688</v>
      </c>
      <c r="P84" s="35">
        <v>3.0105066937807154</v>
      </c>
      <c r="Q84" s="36" t="str">
        <f t="shared" si="21"/>
        <v xml:space="preserve"> </v>
      </c>
      <c r="R84" s="36" t="str">
        <f t="shared" si="22"/>
        <v xml:space="preserve"> </v>
      </c>
      <c r="S84" s="37">
        <f t="shared" si="23"/>
        <v>0.1608202008361074</v>
      </c>
      <c r="T84" s="37" t="str">
        <f t="shared" si="24"/>
        <v/>
      </c>
      <c r="U84" s="37">
        <f t="shared" si="25"/>
        <v>1.2222003102887085</v>
      </c>
      <c r="V84" s="37" t="str">
        <f t="shared" si="26"/>
        <v/>
      </c>
      <c r="W84" s="37">
        <f t="shared" si="27"/>
        <v>0.62469355306861063</v>
      </c>
      <c r="X84" s="37" t="str">
        <f t="shared" si="28"/>
        <v/>
      </c>
      <c r="Y84" s="1">
        <f t="shared" si="29"/>
        <v>2</v>
      </c>
      <c r="Z84" s="1" t="str">
        <f t="shared" si="30"/>
        <v xml:space="preserve"> </v>
      </c>
      <c r="AA84" s="1">
        <f t="shared" si="29"/>
        <v>38</v>
      </c>
      <c r="AB84" s="1" t="str">
        <f t="shared" si="31"/>
        <v xml:space="preserve"> </v>
      </c>
      <c r="AC84" s="1">
        <f t="shared" si="32"/>
        <v>150</v>
      </c>
      <c r="AD84" s="1" t="str">
        <f t="shared" si="33"/>
        <v xml:space="preserve"> </v>
      </c>
      <c r="AE84" s="1" t="str">
        <f t="shared" si="34"/>
        <v xml:space="preserve"> </v>
      </c>
      <c r="AF84" s="1" t="str">
        <f t="shared" si="34"/>
        <v xml:space="preserve"> </v>
      </c>
      <c r="AG84" s="38">
        <f t="shared" si="35"/>
        <v>3.0105066946507155</v>
      </c>
      <c r="AH84" s="38" t="str">
        <f t="shared" si="36"/>
        <v xml:space="preserve"> </v>
      </c>
      <c r="AI84" s="1">
        <f t="shared" si="37"/>
        <v>116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610</v>
      </c>
      <c r="AP84" t="s">
        <v>1035</v>
      </c>
      <c r="AQ84" s="22">
        <v>-122.22003102887085</v>
      </c>
      <c r="AR84" s="21">
        <v>-62.469355306861061</v>
      </c>
      <c r="AS84">
        <v>16.08201999661074</v>
      </c>
      <c r="AT84">
        <v>122.22003102887085</v>
      </c>
      <c r="AU84">
        <v>62.469355306861061</v>
      </c>
      <c r="AV84" t="s">
        <v>1208</v>
      </c>
    </row>
    <row r="85" spans="1:48" x14ac:dyDescent="0.25">
      <c r="A85" s="14">
        <v>8.7999999999999882E-10</v>
      </c>
      <c r="B85" t="s">
        <v>293</v>
      </c>
      <c r="C85" s="4">
        <v>22</v>
      </c>
      <c r="D85" s="4">
        <v>1</v>
      </c>
      <c r="E85" s="4">
        <v>9</v>
      </c>
      <c r="F85" s="4">
        <v>32</v>
      </c>
      <c r="G85" s="4">
        <v>84</v>
      </c>
      <c r="H85" s="4">
        <v>69.709999999999994</v>
      </c>
      <c r="I85" s="34">
        <v>170238.79099999997</v>
      </c>
      <c r="J85" s="35">
        <v>9.2514930325149294</v>
      </c>
      <c r="K85" s="35">
        <v>8.0080413555427903</v>
      </c>
      <c r="L85" s="35">
        <v>15.053620273950658</v>
      </c>
      <c r="M85" s="35">
        <v>14.07948122342717</v>
      </c>
      <c r="N85" s="4">
        <v>6.59</v>
      </c>
      <c r="O85" s="4">
        <v>36.166666666666679</v>
      </c>
      <c r="P85" s="35">
        <v>2.824558886816813</v>
      </c>
      <c r="Q85" s="36" t="str">
        <f t="shared" si="21"/>
        <v xml:space="preserve"> </v>
      </c>
      <c r="R85" s="36" t="str">
        <f t="shared" si="22"/>
        <v xml:space="preserve"> </v>
      </c>
      <c r="S85" s="37">
        <f t="shared" si="23"/>
        <v>0.20499211105070728</v>
      </c>
      <c r="T85" s="37" t="str">
        <f t="shared" si="24"/>
        <v/>
      </c>
      <c r="U85" s="37" t="str">
        <f t="shared" si="25"/>
        <v/>
      </c>
      <c r="V85" s="37" t="str">
        <f t="shared" si="26"/>
        <v/>
      </c>
      <c r="W85" s="37">
        <f t="shared" si="27"/>
        <v>0.32622741103859454</v>
      </c>
      <c r="X85" s="37" t="str">
        <f t="shared" si="28"/>
        <v/>
      </c>
      <c r="Y85" s="1" t="str">
        <f t="shared" si="29"/>
        <v xml:space="preserve"> </v>
      </c>
      <c r="Z85" s="1" t="str">
        <f t="shared" si="30"/>
        <v xml:space="preserve"> </v>
      </c>
      <c r="AA85" s="1">
        <f t="shared" si="29"/>
        <v>67</v>
      </c>
      <c r="AB85" s="1" t="str">
        <f t="shared" si="31"/>
        <v xml:space="preserve"> </v>
      </c>
      <c r="AC85" s="1">
        <f t="shared" si="32"/>
        <v>101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>
        <f t="shared" si="35"/>
        <v>2.8245588876968131</v>
      </c>
      <c r="AH85" s="38" t="str">
        <f t="shared" si="36"/>
        <v xml:space="preserve"> </v>
      </c>
      <c r="AI85" s="1">
        <f t="shared" si="37"/>
        <v>126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293</v>
      </c>
      <c r="AP85" t="s">
        <v>1024</v>
      </c>
      <c r="AQ85" s="22">
        <v>46.364898282683363</v>
      </c>
      <c r="AR85" s="21">
        <v>-32.622741103859454</v>
      </c>
      <c r="AS85">
        <v>20.499211017070728</v>
      </c>
      <c r="AT85">
        <v>-46.364898282683363</v>
      </c>
      <c r="AU85">
        <v>32.622741103859454</v>
      </c>
      <c r="AV85" t="s">
        <v>1209</v>
      </c>
    </row>
    <row r="86" spans="1:48" x14ac:dyDescent="0.25">
      <c r="A86" s="14">
        <v>8.8999999999999879E-10</v>
      </c>
      <c r="B86" t="s">
        <v>341</v>
      </c>
      <c r="C86" s="4">
        <v>0</v>
      </c>
      <c r="D86" s="4">
        <v>0</v>
      </c>
      <c r="E86" s="4">
        <v>7</v>
      </c>
      <c r="F86" s="4">
        <v>7</v>
      </c>
      <c r="G86" s="4">
        <v>44.5</v>
      </c>
      <c r="H86" s="4">
        <v>43.81</v>
      </c>
      <c r="I86" s="34">
        <v>18319.847378040002</v>
      </c>
      <c r="J86" s="35">
        <v>15.668812589413447</v>
      </c>
      <c r="K86" s="35">
        <v>15.302130632203983</v>
      </c>
      <c r="L86" s="35" t="s">
        <v>1019</v>
      </c>
      <c r="M86" s="35" t="s">
        <v>1019</v>
      </c>
      <c r="N86" s="4">
        <v>2.7960000000000003</v>
      </c>
      <c r="O86" s="4">
        <v>12.903225806451623</v>
      </c>
      <c r="P86" s="35">
        <v>2.3738872403560829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 t="str">
        <f t="shared" si="25"/>
        <v/>
      </c>
      <c r="V86" s="37" t="str">
        <f t="shared" si="26"/>
        <v/>
      </c>
      <c r="W86" s="37" t="str">
        <f t="shared" si="27"/>
        <v xml:space="preserve"> </v>
      </c>
      <c r="X86" s="37" t="str">
        <f t="shared" si="28"/>
        <v xml:space="preserve"> </v>
      </c>
      <c r="Y86" s="1" t="str">
        <f t="shared" si="29"/>
        <v xml:space="preserve"> </v>
      </c>
      <c r="Z86" s="1" t="str">
        <f t="shared" si="30"/>
        <v xml:space="preserve"> </v>
      </c>
      <c r="AA86" s="1" t="str">
        <f t="shared" si="29"/>
        <v xml:space="preserve"> 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2.373887241246083</v>
      </c>
      <c r="AH86" s="38" t="str">
        <f t="shared" si="36"/>
        <v xml:space="preserve"> </v>
      </c>
      <c r="AI86" s="1">
        <f t="shared" si="37"/>
        <v>162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341</v>
      </c>
      <c r="AP86" t="s">
        <v>1033</v>
      </c>
      <c r="AQ86" s="22">
        <v>9.1607858246089524</v>
      </c>
      <c r="AR86" s="21" t="e">
        <v>#VALUE!</v>
      </c>
      <c r="AS86">
        <v>1.5749828806208566</v>
      </c>
      <c r="AT86">
        <v>-9.1607858246089524</v>
      </c>
      <c r="AU86" t="e">
        <v>#VALUE!</v>
      </c>
      <c r="AV86" t="s">
        <v>1210</v>
      </c>
    </row>
    <row r="87" spans="1:48" x14ac:dyDescent="0.25">
      <c r="A87" s="14">
        <v>8.9999999999999875E-10</v>
      </c>
      <c r="B87" t="s">
        <v>342</v>
      </c>
      <c r="C87" s="4">
        <v>12</v>
      </c>
      <c r="D87" s="4">
        <v>0</v>
      </c>
      <c r="E87" s="4">
        <v>2</v>
      </c>
      <c r="F87" s="4">
        <v>14</v>
      </c>
      <c r="G87" s="4">
        <v>42.5</v>
      </c>
      <c r="H87" s="4">
        <v>35.659999999999997</v>
      </c>
      <c r="I87" s="34">
        <v>14555.06205504</v>
      </c>
      <c r="J87" s="35">
        <v>16.357798165137613</v>
      </c>
      <c r="K87" s="35">
        <v>14.71122112211221</v>
      </c>
      <c r="L87" s="35">
        <v>10.84665507588036</v>
      </c>
      <c r="M87" s="35">
        <v>9.1047242594768427</v>
      </c>
      <c r="N87" s="4">
        <v>2.1800000000000002</v>
      </c>
      <c r="O87" s="4">
        <v>5.454545454545439</v>
      </c>
      <c r="P87" s="35">
        <v>2.4004486819966351</v>
      </c>
      <c r="Q87" s="36">
        <f t="shared" si="21"/>
        <v>85.71428571518571</v>
      </c>
      <c r="R87" s="36" t="str">
        <f t="shared" si="22"/>
        <v xml:space="preserve"> </v>
      </c>
      <c r="S87" s="37">
        <f t="shared" si="23"/>
        <v>0.19181155446141354</v>
      </c>
      <c r="T87" s="37" t="str">
        <f t="shared" si="24"/>
        <v/>
      </c>
      <c r="U87" s="37" t="str">
        <f t="shared" si="25"/>
        <v/>
      </c>
      <c r="V87" s="37" t="str">
        <f t="shared" si="26"/>
        <v/>
      </c>
      <c r="W87" s="37" t="str">
        <f t="shared" si="27"/>
        <v/>
      </c>
      <c r="X87" s="37" t="str">
        <f t="shared" si="28"/>
        <v/>
      </c>
      <c r="Y87" s="1" t="str">
        <f t="shared" si="29"/>
        <v xml:space="preserve"> </v>
      </c>
      <c r="Z87" s="1" t="str">
        <f t="shared" si="30"/>
        <v xml:space="preserve"> </v>
      </c>
      <c r="AA87" s="1" t="str">
        <f t="shared" si="29"/>
        <v xml:space="preserve"> </v>
      </c>
      <c r="AB87" s="1" t="str">
        <f t="shared" si="31"/>
        <v xml:space="preserve"> </v>
      </c>
      <c r="AC87" s="1">
        <f t="shared" si="32"/>
        <v>111</v>
      </c>
      <c r="AD87" s="1" t="str">
        <f t="shared" si="33"/>
        <v xml:space="preserve"> </v>
      </c>
      <c r="AE87" s="1">
        <f t="shared" si="34"/>
        <v>17</v>
      </c>
      <c r="AF87" s="1" t="str">
        <f t="shared" si="34"/>
        <v xml:space="preserve"> </v>
      </c>
      <c r="AG87" s="38">
        <f t="shared" si="35"/>
        <v>2.4004486828966352</v>
      </c>
      <c r="AH87" s="38" t="str">
        <f t="shared" si="36"/>
        <v xml:space="preserve"> </v>
      </c>
      <c r="AI87" s="1">
        <f t="shared" si="37"/>
        <v>160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342</v>
      </c>
      <c r="AP87" t="s">
        <v>1020</v>
      </c>
      <c r="AQ87" s="22">
        <v>5.1664239085535417</v>
      </c>
      <c r="AR87" s="21">
        <v>4.4407191231865761</v>
      </c>
      <c r="AS87">
        <v>19.181155356141353</v>
      </c>
      <c r="AT87">
        <v>-5.1664239085535417</v>
      </c>
      <c r="AU87">
        <v>-4.4407191231865761</v>
      </c>
      <c r="AV87" t="s">
        <v>1211</v>
      </c>
    </row>
    <row r="88" spans="1:48" x14ac:dyDescent="0.25">
      <c r="A88" s="14">
        <v>9.0999999999999872E-10</v>
      </c>
      <c r="B88" t="s">
        <v>515</v>
      </c>
      <c r="C88" s="4">
        <v>4</v>
      </c>
      <c r="D88" s="4">
        <v>2</v>
      </c>
      <c r="E88" s="4">
        <v>13</v>
      </c>
      <c r="F88" s="4">
        <v>19</v>
      </c>
      <c r="G88" s="4">
        <v>55.5</v>
      </c>
      <c r="H88" s="4">
        <v>52.65</v>
      </c>
      <c r="I88" s="34">
        <v>15787.88956485</v>
      </c>
      <c r="J88" s="35">
        <v>10.458879618593564</v>
      </c>
      <c r="K88" s="35">
        <v>9.6943472656969245</v>
      </c>
      <c r="L88" s="35">
        <v>8.0659817956395905</v>
      </c>
      <c r="M88" s="35">
        <v>7.7478621848739495</v>
      </c>
      <c r="N88" s="4">
        <v>5.0339999999999998</v>
      </c>
      <c r="O88" s="4">
        <v>-1.0091743119266166</v>
      </c>
      <c r="P88" s="35">
        <v>3.7454890788224122</v>
      </c>
      <c r="Q88" s="36" t="str">
        <f t="shared" si="21"/>
        <v xml:space="preserve"> </v>
      </c>
      <c r="R88" s="36" t="str">
        <f t="shared" si="22"/>
        <v xml:space="preserve"> </v>
      </c>
      <c r="S88" s="37" t="str">
        <f t="shared" si="23"/>
        <v/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 t="str">
        <f t="shared" si="27"/>
        <v/>
      </c>
      <c r="X88" s="37">
        <f t="shared" si="28"/>
        <v>-0.28938514725081932</v>
      </c>
      <c r="Y88" s="1" t="str">
        <f t="shared" si="29"/>
        <v xml:space="preserve"> </v>
      </c>
      <c r="Z88" s="1" t="str">
        <f t="shared" si="30"/>
        <v xml:space="preserve"> </v>
      </c>
      <c r="AA88" s="1" t="str">
        <f t="shared" si="29"/>
        <v xml:space="preserve"> </v>
      </c>
      <c r="AB88" s="1">
        <f t="shared" si="31"/>
        <v>78</v>
      </c>
      <c r="AC88" s="1" t="str">
        <f t="shared" si="32"/>
        <v xml:space="preserve"> </v>
      </c>
      <c r="AD88" s="1" t="str">
        <f t="shared" si="33"/>
        <v xml:space="preserve"> </v>
      </c>
      <c r="AE88" s="1" t="str">
        <f t="shared" si="34"/>
        <v xml:space="preserve"> </v>
      </c>
      <c r="AF88" s="1" t="str">
        <f t="shared" si="34"/>
        <v xml:space="preserve"> </v>
      </c>
      <c r="AG88" s="38">
        <f t="shared" si="35"/>
        <v>3.7454890797324123</v>
      </c>
      <c r="AH88" s="38" t="str">
        <f t="shared" si="36"/>
        <v xml:space="preserve"> </v>
      </c>
      <c r="AI88" s="1">
        <f t="shared" si="37"/>
        <v>53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515</v>
      </c>
      <c r="AP88" t="s">
        <v>1054</v>
      </c>
      <c r="AQ88" s="22">
        <v>39.365130555587392</v>
      </c>
      <c r="AR88" s="21">
        <v>28.93851472508193</v>
      </c>
      <c r="AS88">
        <v>5.4131054131054235</v>
      </c>
      <c r="AT88">
        <v>-39.365130555587392</v>
      </c>
      <c r="AU88">
        <v>-28.93851472508193</v>
      </c>
      <c r="AV88" t="s">
        <v>1212</v>
      </c>
    </row>
    <row r="89" spans="1:48" x14ac:dyDescent="0.25">
      <c r="A89" s="14">
        <v>9.1999999999999868E-10</v>
      </c>
      <c r="B89" t="s">
        <v>257</v>
      </c>
      <c r="C89" s="4">
        <v>18</v>
      </c>
      <c r="D89" s="4">
        <v>2</v>
      </c>
      <c r="E89" s="4">
        <v>10</v>
      </c>
      <c r="F89" s="4">
        <v>30</v>
      </c>
      <c r="G89" s="4">
        <v>175</v>
      </c>
      <c r="H89" s="4">
        <v>143.71</v>
      </c>
      <c r="I89" s="34">
        <v>85410.501509480004</v>
      </c>
      <c r="J89" s="35">
        <v>11.119622407923245</v>
      </c>
      <c r="K89" s="35">
        <v>10.186419053019563</v>
      </c>
      <c r="L89" s="35">
        <v>6.8112037818281035</v>
      </c>
      <c r="M89" s="35">
        <v>6.3552509105475163</v>
      </c>
      <c r="N89" s="4">
        <v>11.644</v>
      </c>
      <c r="O89" s="4">
        <v>46.051282051282051</v>
      </c>
      <c r="P89" s="35">
        <v>2.4208475401850951</v>
      </c>
      <c r="Q89" s="36" t="str">
        <f t="shared" si="21"/>
        <v xml:space="preserve"> </v>
      </c>
      <c r="R89" s="36" t="str">
        <f t="shared" si="22"/>
        <v xml:space="preserve"> </v>
      </c>
      <c r="S89" s="37">
        <f t="shared" si="23"/>
        <v>0.21773015191853876</v>
      </c>
      <c r="T89" s="37" t="str">
        <f t="shared" si="24"/>
        <v/>
      </c>
      <c r="U89" s="37" t="str">
        <f t="shared" si="25"/>
        <v/>
      </c>
      <c r="V89" s="37" t="str">
        <f t="shared" si="26"/>
        <v/>
      </c>
      <c r="W89" s="37" t="str">
        <f t="shared" si="27"/>
        <v/>
      </c>
      <c r="X89" s="37">
        <f t="shared" si="28"/>
        <v>-0.39993137908084719</v>
      </c>
      <c r="Y89" s="1" t="str">
        <f t="shared" si="29"/>
        <v xml:space="preserve"> </v>
      </c>
      <c r="Z89" s="1" t="str">
        <f t="shared" si="30"/>
        <v xml:space="preserve"> </v>
      </c>
      <c r="AA89" s="1" t="str">
        <f t="shared" si="29"/>
        <v xml:space="preserve"> </v>
      </c>
      <c r="AB89" s="1">
        <f t="shared" si="31"/>
        <v>44</v>
      </c>
      <c r="AC89" s="1">
        <f t="shared" si="32"/>
        <v>91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2.4208475411050951</v>
      </c>
      <c r="AH89" s="38" t="str">
        <f t="shared" si="36"/>
        <v xml:space="preserve"> </v>
      </c>
      <c r="AI89" s="1">
        <f t="shared" si="37"/>
        <v>157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257</v>
      </c>
      <c r="AP89" t="s">
        <v>1031</v>
      </c>
      <c r="AQ89" s="22">
        <v>35.534504883587367</v>
      </c>
      <c r="AR89" s="21">
        <v>39.993137908084719</v>
      </c>
      <c r="AS89">
        <v>21.773015099853875</v>
      </c>
      <c r="AT89">
        <v>-35.534504883587367</v>
      </c>
      <c r="AU89">
        <v>-39.993137908084719</v>
      </c>
      <c r="AV89" t="s">
        <v>1213</v>
      </c>
    </row>
    <row r="90" spans="1:48" x14ac:dyDescent="0.25">
      <c r="A90" s="14">
        <v>9.2999999999999865E-10</v>
      </c>
      <c r="B90" t="s">
        <v>562</v>
      </c>
      <c r="C90" s="4">
        <v>14</v>
      </c>
      <c r="D90" s="4">
        <v>2</v>
      </c>
      <c r="E90" s="4">
        <v>5</v>
      </c>
      <c r="F90" s="4">
        <v>21</v>
      </c>
      <c r="G90" s="4">
        <v>165</v>
      </c>
      <c r="H90" s="4">
        <v>124.89</v>
      </c>
      <c r="I90" s="34">
        <v>57583.797750810001</v>
      </c>
      <c r="J90" s="35">
        <v>11.132008200374365</v>
      </c>
      <c r="K90" s="35">
        <v>10.487026618523805</v>
      </c>
      <c r="L90" s="35" t="s">
        <v>1019</v>
      </c>
      <c r="M90" s="35" t="s">
        <v>1019</v>
      </c>
      <c r="N90" s="4">
        <v>10.177</v>
      </c>
      <c r="O90" s="4">
        <v>1943.0769230769229</v>
      </c>
      <c r="P90" s="35">
        <v>2.4501561374009126</v>
      </c>
      <c r="Q90" s="36" t="str">
        <f t="shared" si="21"/>
        <v xml:space="preserve"> </v>
      </c>
      <c r="R90" s="36" t="str">
        <f t="shared" si="22"/>
        <v xml:space="preserve"> </v>
      </c>
      <c r="S90" s="37">
        <f t="shared" si="23"/>
        <v>0.32116262403833534</v>
      </c>
      <c r="T90" s="37" t="str">
        <f t="shared" si="24"/>
        <v/>
      </c>
      <c r="U90" s="37" t="str">
        <f t="shared" si="25"/>
        <v/>
      </c>
      <c r="V90" s="37" t="str">
        <f t="shared" si="26"/>
        <v/>
      </c>
      <c r="W90" s="37" t="str">
        <f t="shared" si="27"/>
        <v xml:space="preserve"> </v>
      </c>
      <c r="X90" s="37" t="str">
        <f t="shared" si="28"/>
        <v xml:space="preserve"> </v>
      </c>
      <c r="Y90" s="1" t="str">
        <f t="shared" si="29"/>
        <v xml:space="preserve"> </v>
      </c>
      <c r="Z90" s="1" t="str">
        <f t="shared" si="30"/>
        <v xml:space="preserve"> </v>
      </c>
      <c r="AA90" s="1" t="str">
        <f t="shared" si="29"/>
        <v xml:space="preserve"> </v>
      </c>
      <c r="AB90" s="1" t="str">
        <f t="shared" si="31"/>
        <v xml:space="preserve"> </v>
      </c>
      <c r="AC90" s="1">
        <f t="shared" si="32"/>
        <v>28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2.4501561383309127</v>
      </c>
      <c r="AH90" s="38" t="str">
        <f t="shared" si="36"/>
        <v xml:space="preserve"> </v>
      </c>
      <c r="AI90" s="1">
        <f t="shared" si="37"/>
        <v>155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562</v>
      </c>
      <c r="AP90" t="s">
        <v>1024</v>
      </c>
      <c r="AQ90" s="22">
        <v>35.462698826377945</v>
      </c>
      <c r="AR90" s="21" t="e">
        <v>#VALUE!</v>
      </c>
      <c r="AS90">
        <v>32.116262310833534</v>
      </c>
      <c r="AT90">
        <v>-35.462698826377945</v>
      </c>
      <c r="AU90" t="e">
        <v>#VALUE!</v>
      </c>
      <c r="AV90" t="s">
        <v>1214</v>
      </c>
    </row>
    <row r="91" spans="1:48" x14ac:dyDescent="0.25">
      <c r="A91" s="14">
        <v>9.3999999999999862E-10</v>
      </c>
      <c r="B91" t="s">
        <v>671</v>
      </c>
      <c r="C91" s="4">
        <v>7</v>
      </c>
      <c r="D91" s="4">
        <v>0</v>
      </c>
      <c r="E91" s="4">
        <v>4</v>
      </c>
      <c r="F91" s="4">
        <v>11</v>
      </c>
      <c r="G91" s="4">
        <v>54</v>
      </c>
      <c r="H91" s="4" t="s">
        <v>161</v>
      </c>
      <c r="I91" s="34" t="s">
        <v>161</v>
      </c>
      <c r="J91" s="35" t="s">
        <v>1019</v>
      </c>
      <c r="K91" s="35" t="s">
        <v>1019</v>
      </c>
      <c r="L91" s="35" t="s">
        <v>1019</v>
      </c>
      <c r="M91" s="35" t="s">
        <v>1019</v>
      </c>
      <c r="N91" s="4">
        <v>3.1640000000000001</v>
      </c>
      <c r="O91" s="4">
        <v>17.343749999999996</v>
      </c>
      <c r="P91" s="35" t="s">
        <v>166</v>
      </c>
      <c r="Q91" s="36" t="str">
        <f t="shared" si="21"/>
        <v xml:space="preserve"> </v>
      </c>
      <c r="R91" s="36" t="str">
        <f t="shared" si="22"/>
        <v xml:space="preserve"> </v>
      </c>
      <c r="S91" s="37" t="str">
        <f t="shared" si="23"/>
        <v xml:space="preserve"> </v>
      </c>
      <c r="T91" s="37" t="str">
        <f t="shared" si="24"/>
        <v xml:space="preserve"> </v>
      </c>
      <c r="U91" s="37" t="str">
        <f t="shared" si="25"/>
        <v xml:space="preserve"> </v>
      </c>
      <c r="V91" s="37" t="str">
        <f t="shared" si="26"/>
        <v xml:space="preserve"> </v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 t="str">
        <f t="shared" si="32"/>
        <v xml:space="preserve"> 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 t="str">
        <f t="shared" si="35"/>
        <v xml:space="preserve"> </v>
      </c>
      <c r="AH91" s="38" t="str">
        <f t="shared" si="36"/>
        <v xml:space="preserve"> </v>
      </c>
      <c r="AI91" s="1" t="str">
        <f t="shared" si="37"/>
        <v xml:space="preserve"> 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671</v>
      </c>
      <c r="AP91" t="s">
        <v>1035</v>
      </c>
      <c r="AQ91" s="22" t="e">
        <v>#VALUE!</v>
      </c>
      <c r="AR91" s="21" t="e">
        <v>#VALUE!</v>
      </c>
      <c r="AS91" t="s">
        <v>166</v>
      </c>
      <c r="AT91" t="e">
        <v>#VALUE!</v>
      </c>
      <c r="AU91" t="e">
        <v>#VALUE!</v>
      </c>
      <c r="AV91" t="s">
        <v>1215</v>
      </c>
    </row>
    <row r="92" spans="1:48" x14ac:dyDescent="0.25">
      <c r="A92" s="14">
        <v>9.4999999999999858E-10</v>
      </c>
      <c r="B92" t="s">
        <v>352</v>
      </c>
      <c r="C92" s="4">
        <v>6</v>
      </c>
      <c r="D92" s="4">
        <v>0</v>
      </c>
      <c r="E92" s="4">
        <v>9</v>
      </c>
      <c r="F92" s="4">
        <v>15</v>
      </c>
      <c r="G92" s="4">
        <v>109</v>
      </c>
      <c r="H92" s="4">
        <v>104.2</v>
      </c>
      <c r="I92" s="34">
        <v>11651.51375</v>
      </c>
      <c r="J92" s="35">
        <v>21.475680131904369</v>
      </c>
      <c r="K92" s="35">
        <v>19.697542533081286</v>
      </c>
      <c r="L92" s="35">
        <v>15.454549857196076</v>
      </c>
      <c r="M92" s="35">
        <v>14.673465249178523</v>
      </c>
      <c r="N92" s="4">
        <v>4.5529999999999999</v>
      </c>
      <c r="O92" s="4">
        <v>13.93258426966292</v>
      </c>
      <c r="P92" s="35">
        <v>1.2600767754318616</v>
      </c>
      <c r="Q92" s="36" t="str">
        <f t="shared" si="21"/>
        <v xml:space="preserve"> 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>
        <f t="shared" si="27"/>
        <v>0.36154939960479138</v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>
        <f t="shared" si="29"/>
        <v>60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352</v>
      </c>
      <c r="AP92" t="s">
        <v>1024</v>
      </c>
      <c r="AQ92" s="22">
        <v>-24.504259396294149</v>
      </c>
      <c r="AR92" s="21">
        <v>-36.15493996047914</v>
      </c>
      <c r="AS92">
        <v>4.606525911708248</v>
      </c>
      <c r="AT92">
        <v>24.504259396294149</v>
      </c>
      <c r="AU92">
        <v>36.15493996047914</v>
      </c>
      <c r="AV92" t="s">
        <v>1216</v>
      </c>
    </row>
    <row r="93" spans="1:48" x14ac:dyDescent="0.25">
      <c r="A93" s="14">
        <v>9.5999999999999855E-10</v>
      </c>
      <c r="B93" t="s">
        <v>551</v>
      </c>
      <c r="C93" s="4">
        <v>19</v>
      </c>
      <c r="D93" s="4">
        <v>1</v>
      </c>
      <c r="E93" s="4">
        <v>13</v>
      </c>
      <c r="F93" s="4">
        <v>33</v>
      </c>
      <c r="G93" s="4">
        <v>65</v>
      </c>
      <c r="H93" s="4">
        <v>55.05</v>
      </c>
      <c r="I93" s="34">
        <v>20708.090646799999</v>
      </c>
      <c r="J93" s="35">
        <v>9.4183062446535502</v>
      </c>
      <c r="K93" s="35">
        <v>8.0979699911738745</v>
      </c>
      <c r="L93" s="35">
        <v>8.5990997445474076</v>
      </c>
      <c r="M93" s="35">
        <v>7.875322323090975</v>
      </c>
      <c r="N93" s="4">
        <v>5.242</v>
      </c>
      <c r="O93" s="4">
        <v>17.980769230769237</v>
      </c>
      <c r="P93" s="35">
        <v>1.4822888283378748</v>
      </c>
      <c r="Q93" s="36" t="str">
        <f t="shared" si="21"/>
        <v xml:space="preserve"> </v>
      </c>
      <c r="R93" s="36" t="str">
        <f t="shared" si="22"/>
        <v xml:space="preserve"> </v>
      </c>
      <c r="S93" s="37">
        <f t="shared" si="23"/>
        <v>0.18074477843502282</v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>
        <f t="shared" si="28"/>
        <v>-0.24241733324386572</v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>
        <f t="shared" si="31"/>
        <v>89</v>
      </c>
      <c r="AC93" s="1">
        <f t="shared" si="32"/>
        <v>124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551</v>
      </c>
      <c r="AP93" t="s">
        <v>1047</v>
      </c>
      <c r="AQ93" s="22">
        <v>45.397806423088127</v>
      </c>
      <c r="AR93" s="21">
        <v>24.241733324386573</v>
      </c>
      <c r="AS93">
        <v>18.074477747502282</v>
      </c>
      <c r="AT93">
        <v>-45.397806423088127</v>
      </c>
      <c r="AU93">
        <v>-24.241733324386573</v>
      </c>
      <c r="AV93" t="s">
        <v>1217</v>
      </c>
    </row>
    <row r="94" spans="1:48" x14ac:dyDescent="0.25">
      <c r="A94" s="14">
        <v>9.6999999999999851E-10</v>
      </c>
      <c r="B94" t="s">
        <v>740</v>
      </c>
      <c r="C94" s="4">
        <v>13</v>
      </c>
      <c r="D94" s="4">
        <v>0</v>
      </c>
      <c r="E94" s="4">
        <v>9</v>
      </c>
      <c r="F94" s="4">
        <v>22</v>
      </c>
      <c r="G94" s="4">
        <v>120</v>
      </c>
      <c r="H94" s="4">
        <v>106.9</v>
      </c>
      <c r="I94" s="34">
        <v>44346.391296399997</v>
      </c>
      <c r="J94" s="35" t="s">
        <v>1019</v>
      </c>
      <c r="K94" s="35" t="s">
        <v>1019</v>
      </c>
      <c r="L94" s="35">
        <v>18.659329923185549</v>
      </c>
      <c r="M94" s="35">
        <v>17.364817470336767</v>
      </c>
      <c r="N94" s="4">
        <v>1.22</v>
      </c>
      <c r="O94" s="4">
        <v>16.546671452399565</v>
      </c>
      <c r="P94" s="35">
        <v>4.2956033676333023</v>
      </c>
      <c r="Q94" s="36" t="str">
        <f t="shared" si="21"/>
        <v xml:space="preserve"> </v>
      </c>
      <c r="R94" s="36" t="str">
        <f t="shared" si="22"/>
        <v xml:space="preserve"> </v>
      </c>
      <c r="S94" s="37" t="str">
        <f t="shared" si="23"/>
        <v/>
      </c>
      <c r="T94" s="37" t="str">
        <f t="shared" si="24"/>
        <v/>
      </c>
      <c r="U94" s="37" t="str">
        <f t="shared" si="25"/>
        <v xml:space="preserve"> </v>
      </c>
      <c r="V94" s="37" t="str">
        <f t="shared" si="26"/>
        <v xml:space="preserve"> </v>
      </c>
      <c r="W94" s="37">
        <f t="shared" si="27"/>
        <v>0.6438912610651959</v>
      </c>
      <c r="X94" s="37" t="str">
        <f t="shared" si="28"/>
        <v/>
      </c>
      <c r="Y94" s="1" t="str">
        <f t="shared" si="29"/>
        <v xml:space="preserve"> </v>
      </c>
      <c r="Z94" s="1" t="str">
        <f t="shared" si="30"/>
        <v xml:space="preserve"> </v>
      </c>
      <c r="AA94" s="1">
        <f t="shared" si="29"/>
        <v>35</v>
      </c>
      <c r="AB94" s="1" t="str">
        <f t="shared" si="31"/>
        <v xml:space="preserve"> </v>
      </c>
      <c r="AC94" s="1" t="str">
        <f t="shared" si="32"/>
        <v xml:space="preserve"> 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>
        <f t="shared" si="35"/>
        <v>4.2956033686033024</v>
      </c>
      <c r="AH94" s="38" t="str">
        <f t="shared" si="36"/>
        <v xml:space="preserve"> </v>
      </c>
      <c r="AI94" s="1">
        <f t="shared" si="37"/>
        <v>33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740</v>
      </c>
      <c r="AP94" t="s">
        <v>1035</v>
      </c>
      <c r="AQ94" s="22" t="e">
        <v>#VALUE!</v>
      </c>
      <c r="AR94" s="21">
        <v>-64.389126106519583</v>
      </c>
      <c r="AS94">
        <v>12.25444340505144</v>
      </c>
      <c r="AT94" t="e">
        <v>#VALUE!</v>
      </c>
      <c r="AU94">
        <v>64.389126106519583</v>
      </c>
      <c r="AV94" t="s">
        <v>1218</v>
      </c>
    </row>
    <row r="95" spans="1:48" x14ac:dyDescent="0.25">
      <c r="A95" s="14">
        <v>9.7999999999999848E-10</v>
      </c>
      <c r="B95" t="s">
        <v>332</v>
      </c>
      <c r="C95" s="4">
        <v>17</v>
      </c>
      <c r="D95" s="4">
        <v>0</v>
      </c>
      <c r="E95" s="4">
        <v>8</v>
      </c>
      <c r="F95" s="4">
        <v>25</v>
      </c>
      <c r="G95" s="4">
        <v>74.300003051757813</v>
      </c>
      <c r="H95" s="4">
        <v>59.09</v>
      </c>
      <c r="I95" s="34">
        <v>41002.789768480419</v>
      </c>
      <c r="J95" s="35">
        <v>12.710260271026028</v>
      </c>
      <c r="K95" s="35">
        <v>11.229570505511212</v>
      </c>
      <c r="L95" s="35">
        <v>8.8026748136330486</v>
      </c>
      <c r="M95" s="35">
        <v>7.934075358738002</v>
      </c>
      <c r="N95" s="4">
        <v>4.2519999999999998</v>
      </c>
      <c r="O95" s="4">
        <v>10.476190476190485</v>
      </c>
      <c r="P95" s="35">
        <v>3.5132848197664575</v>
      </c>
      <c r="Q95" s="36" t="str">
        <f t="shared" si="21"/>
        <v xml:space="preserve"> </v>
      </c>
      <c r="R95" s="36" t="str">
        <f t="shared" si="22"/>
        <v xml:space="preserve"> </v>
      </c>
      <c r="S95" s="37">
        <f t="shared" si="23"/>
        <v>0.25740401268685081</v>
      </c>
      <c r="T95" s="37" t="str">
        <f t="shared" si="24"/>
        <v/>
      </c>
      <c r="U95" s="37" t="str">
        <f t="shared" si="25"/>
        <v/>
      </c>
      <c r="V95" s="37" t="str">
        <f t="shared" si="26"/>
        <v/>
      </c>
      <c r="W95" s="37" t="str">
        <f t="shared" si="27"/>
        <v/>
      </c>
      <c r="X95" s="37">
        <f t="shared" si="28"/>
        <v>-0.22448232280038805</v>
      </c>
      <c r="Y95" s="1" t="str">
        <f t="shared" si="29"/>
        <v xml:space="preserve"> </v>
      </c>
      <c r="Z95" s="1" t="str">
        <f t="shared" si="30"/>
        <v xml:space="preserve"> </v>
      </c>
      <c r="AA95" s="1" t="str">
        <f t="shared" si="29"/>
        <v xml:space="preserve"> </v>
      </c>
      <c r="AB95" s="1">
        <f t="shared" si="31"/>
        <v>101</v>
      </c>
      <c r="AC95" s="1">
        <f t="shared" si="32"/>
        <v>66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3.5132848207464575</v>
      </c>
      <c r="AH95" s="38" t="str">
        <f t="shared" si="36"/>
        <v xml:space="preserve"> </v>
      </c>
      <c r="AI95" s="1">
        <f t="shared" si="37"/>
        <v>73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332</v>
      </c>
      <c r="AP95" t="s">
        <v>1028</v>
      </c>
      <c r="AQ95" s="22">
        <v>26.312855655393431</v>
      </c>
      <c r="AR95" s="21">
        <v>22.448232280038805</v>
      </c>
      <c r="AS95">
        <v>25.740401170685079</v>
      </c>
      <c r="AT95">
        <v>-26.312855655393431</v>
      </c>
      <c r="AU95">
        <v>-22.448232280038805</v>
      </c>
      <c r="AV95" t="s">
        <v>1219</v>
      </c>
    </row>
    <row r="96" spans="1:48" x14ac:dyDescent="0.25">
      <c r="A96" s="14">
        <v>9.8999999999999844E-10</v>
      </c>
      <c r="B96" t="s">
        <v>595</v>
      </c>
      <c r="C96" s="4">
        <v>4</v>
      </c>
      <c r="D96" s="4">
        <v>1</v>
      </c>
      <c r="E96" s="4">
        <v>3</v>
      </c>
      <c r="F96" s="4">
        <v>8</v>
      </c>
      <c r="G96" s="4">
        <v>51</v>
      </c>
      <c r="H96" s="4">
        <v>40.340000000000003</v>
      </c>
      <c r="I96" s="34">
        <v>11408.47472</v>
      </c>
      <c r="J96" s="35">
        <v>21.935834692767809</v>
      </c>
      <c r="K96" s="35">
        <v>20.2713567839196</v>
      </c>
      <c r="L96" s="35">
        <v>14.930732712765957</v>
      </c>
      <c r="M96" s="35">
        <v>13.462723021582734</v>
      </c>
      <c r="N96" s="4">
        <v>1.6839999999999999</v>
      </c>
      <c r="O96" s="4">
        <v>17.428571428571445</v>
      </c>
      <c r="P96" s="35" t="s">
        <v>166</v>
      </c>
      <c r="Q96" s="36" t="str">
        <f t="shared" si="21"/>
        <v xml:space="preserve"> </v>
      </c>
      <c r="R96" s="36" t="str">
        <f t="shared" si="22"/>
        <v xml:space="preserve"> </v>
      </c>
      <c r="S96" s="37">
        <f t="shared" si="23"/>
        <v>0.26425384333010909</v>
      </c>
      <c r="T96" s="37" t="str">
        <f t="shared" si="24"/>
        <v/>
      </c>
      <c r="U96" s="37" t="str">
        <f t="shared" si="25"/>
        <v/>
      </c>
      <c r="V96" s="37" t="str">
        <f t="shared" si="26"/>
        <v/>
      </c>
      <c r="W96" s="37">
        <f t="shared" si="27"/>
        <v>0.3154009886130964</v>
      </c>
      <c r="X96" s="37" t="str">
        <f t="shared" si="28"/>
        <v/>
      </c>
      <c r="Y96" s="1" t="str">
        <f t="shared" si="29"/>
        <v xml:space="preserve"> </v>
      </c>
      <c r="Z96" s="1" t="str">
        <f t="shared" si="30"/>
        <v xml:space="preserve"> </v>
      </c>
      <c r="AA96" s="1">
        <f t="shared" si="29"/>
        <v>70</v>
      </c>
      <c r="AB96" s="1" t="str">
        <f t="shared" si="31"/>
        <v xml:space="preserve"> </v>
      </c>
      <c r="AC96" s="1">
        <f t="shared" si="32"/>
        <v>60</v>
      </c>
      <c r="AD96" s="1" t="str">
        <f t="shared" si="33"/>
        <v xml:space="preserve"> </v>
      </c>
      <c r="AE96" s="1" t="str">
        <f t="shared" si="34"/>
        <v xml:space="preserve"> </v>
      </c>
      <c r="AF96" s="1" t="str">
        <f t="shared" si="34"/>
        <v xml:space="preserve"> </v>
      </c>
      <c r="AG96" s="38" t="str">
        <f t="shared" si="35"/>
        <v xml:space="preserve"> </v>
      </c>
      <c r="AH96" s="38" t="str">
        <f t="shared" si="36"/>
        <v xml:space="preserve"> </v>
      </c>
      <c r="AI96" s="1" t="str">
        <f t="shared" si="37"/>
        <v xml:space="preserve"> 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595</v>
      </c>
      <c r="AP96" t="s">
        <v>1033</v>
      </c>
      <c r="AQ96" s="22">
        <v>-27.17198411822357</v>
      </c>
      <c r="AR96" s="21">
        <v>-31.540098861309641</v>
      </c>
      <c r="AS96">
        <v>26.425384234010906</v>
      </c>
      <c r="AT96">
        <v>27.17198411822357</v>
      </c>
      <c r="AU96">
        <v>31.540098861309641</v>
      </c>
      <c r="AV96" t="s">
        <v>1220</v>
      </c>
    </row>
    <row r="97" spans="1:48" x14ac:dyDescent="0.25">
      <c r="A97" s="14">
        <v>9.9999999999999841E-10</v>
      </c>
      <c r="B97" t="s">
        <v>516</v>
      </c>
      <c r="C97" s="4">
        <v>17</v>
      </c>
      <c r="D97" s="4">
        <v>1</v>
      </c>
      <c r="E97" s="4">
        <v>9</v>
      </c>
      <c r="F97" s="4">
        <v>27</v>
      </c>
      <c r="G97" s="4">
        <v>104</v>
      </c>
      <c r="H97" s="4">
        <v>84.28</v>
      </c>
      <c r="I97" s="34">
        <v>59279.434482800003</v>
      </c>
      <c r="J97" s="35">
        <v>7.924031590823617</v>
      </c>
      <c r="K97" s="35">
        <v>6.5977767339909184</v>
      </c>
      <c r="L97" s="35">
        <v>8.0561321562550976</v>
      </c>
      <c r="M97" s="35">
        <v>6.8594248763128212</v>
      </c>
      <c r="N97" s="4">
        <v>8.7780000000000005</v>
      </c>
      <c r="O97" s="4">
        <v>16.858638743455511</v>
      </c>
      <c r="P97" s="35">
        <v>0</v>
      </c>
      <c r="Q97" s="36" t="str">
        <f t="shared" si="21"/>
        <v xml:space="preserve"> </v>
      </c>
      <c r="R97" s="36" t="str">
        <f t="shared" si="22"/>
        <v xml:space="preserve"> </v>
      </c>
      <c r="S97" s="37">
        <f t="shared" si="23"/>
        <v>0.23398196587897493</v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 t="str">
        <f t="shared" si="27"/>
        <v/>
      </c>
      <c r="X97" s="37">
        <f t="shared" si="28"/>
        <v>-0.29025290274769233</v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>
        <f t="shared" si="31"/>
        <v>76</v>
      </c>
      <c r="AC97" s="1">
        <f t="shared" si="32"/>
        <v>80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516</v>
      </c>
      <c r="AP97" t="s">
        <v>1054</v>
      </c>
      <c r="AQ97" s="22">
        <v>54.060794415415423</v>
      </c>
      <c r="AR97" s="21">
        <v>29.025290274769233</v>
      </c>
      <c r="AS97">
        <v>23.398196487897494</v>
      </c>
      <c r="AT97">
        <v>-54.060794415415423</v>
      </c>
      <c r="AU97">
        <v>-29.025290274769233</v>
      </c>
      <c r="AV97" t="s">
        <v>1221</v>
      </c>
    </row>
    <row r="98" spans="1:48" x14ac:dyDescent="0.25">
      <c r="A98" s="14">
        <v>1.0099999999999984E-9</v>
      </c>
      <c r="B98" t="s">
        <v>517</v>
      </c>
      <c r="C98" s="4">
        <v>12</v>
      </c>
      <c r="D98" s="4">
        <v>1</v>
      </c>
      <c r="E98" s="4">
        <v>12</v>
      </c>
      <c r="F98" s="4">
        <v>25</v>
      </c>
      <c r="G98" s="4">
        <v>70</v>
      </c>
      <c r="H98" s="4">
        <v>64.37</v>
      </c>
      <c r="I98" s="34">
        <v>21178.011361270001</v>
      </c>
      <c r="J98" s="35">
        <v>23.146350233728874</v>
      </c>
      <c r="K98" s="35">
        <v>20.526147959183675</v>
      </c>
      <c r="L98" s="35">
        <v>11.697242313117068</v>
      </c>
      <c r="M98" s="35">
        <v>10.599878323108385</v>
      </c>
      <c r="N98" s="4">
        <v>2.5</v>
      </c>
      <c r="O98" s="4">
        <v>3.2786885245901667</v>
      </c>
      <c r="P98" s="35">
        <v>0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 t="str">
        <f t="shared" si="26"/>
        <v/>
      </c>
      <c r="W98" s="37" t="str">
        <f t="shared" si="27"/>
        <v/>
      </c>
      <c r="X98" s="37" t="str">
        <f t="shared" si="28"/>
        <v/>
      </c>
      <c r="Y98" s="1" t="str">
        <f t="shared" si="29"/>
        <v xml:space="preserve"> </v>
      </c>
      <c r="Z98" s="1" t="str">
        <f t="shared" si="30"/>
        <v xml:space="preserve"> </v>
      </c>
      <c r="AA98" s="1" t="str">
        <f t="shared" si="29"/>
        <v xml:space="preserve"> </v>
      </c>
      <c r="AB98" s="1" t="str">
        <f t="shared" si="31"/>
        <v xml:space="preserve"> 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 t="str">
        <f t="shared" si="35"/>
        <v xml:space="preserve"> </v>
      </c>
      <c r="AH98" s="38" t="str">
        <f t="shared" si="36"/>
        <v xml:space="preserve"> </v>
      </c>
      <c r="AI98" s="1" t="str">
        <f t="shared" si="37"/>
        <v xml:space="preserve"> 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517</v>
      </c>
      <c r="AP98" t="s">
        <v>1054</v>
      </c>
      <c r="AQ98" s="22">
        <v>-34.189891816111093</v>
      </c>
      <c r="AR98" s="21">
        <v>-3.0529740149017215</v>
      </c>
      <c r="AS98">
        <v>8.7463103930402362</v>
      </c>
      <c r="AT98">
        <v>34.189891816111093</v>
      </c>
      <c r="AU98">
        <v>3.0529740149017215</v>
      </c>
      <c r="AV98" t="s">
        <v>1222</v>
      </c>
    </row>
    <row r="99" spans="1:48" x14ac:dyDescent="0.25">
      <c r="A99" s="14">
        <v>1.0199999999999983E-9</v>
      </c>
      <c r="B99" t="s">
        <v>686</v>
      </c>
      <c r="C99" s="4">
        <v>8</v>
      </c>
      <c r="D99" s="4">
        <v>1</v>
      </c>
      <c r="E99" s="4">
        <v>11</v>
      </c>
      <c r="F99" s="4">
        <v>20</v>
      </c>
      <c r="G99" s="4">
        <v>55.5</v>
      </c>
      <c r="H99" s="4">
        <v>52.3</v>
      </c>
      <c r="I99" s="34">
        <v>12210.411074899999</v>
      </c>
      <c r="J99" s="35">
        <v>21.864548494983278</v>
      </c>
      <c r="K99" s="35">
        <v>17.44496330887258</v>
      </c>
      <c r="L99" s="35">
        <v>10.41740823717938</v>
      </c>
      <c r="M99" s="35">
        <v>9.4258628161934421</v>
      </c>
      <c r="N99" s="4">
        <v>1.397</v>
      </c>
      <c r="O99" s="4">
        <v>130.51282051282053</v>
      </c>
      <c r="P99" s="35">
        <v>2.3040152963671128</v>
      </c>
      <c r="Q99" s="36" t="str">
        <f t="shared" si="21"/>
        <v xml:space="preserve"> </v>
      </c>
      <c r="R99" s="36" t="str">
        <f t="shared" si="22"/>
        <v xml:space="preserve"> </v>
      </c>
      <c r="S99" s="37" t="str">
        <f t="shared" si="23"/>
        <v/>
      </c>
      <c r="T99" s="37" t="str">
        <f t="shared" si="24"/>
        <v/>
      </c>
      <c r="U99" s="37" t="str">
        <f t="shared" si="25"/>
        <v/>
      </c>
      <c r="V99" s="37" t="str">
        <f t="shared" si="26"/>
        <v/>
      </c>
      <c r="W99" s="37" t="str">
        <f t="shared" si="27"/>
        <v/>
      </c>
      <c r="X99" s="37" t="str">
        <f t="shared" si="28"/>
        <v/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 t="str">
        <f t="shared" si="31"/>
        <v xml:space="preserve"> </v>
      </c>
      <c r="AC99" s="1" t="str">
        <f t="shared" si="32"/>
        <v xml:space="preserve"> 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>
        <f t="shared" si="35"/>
        <v>2.3040152973871129</v>
      </c>
      <c r="AH99" s="38" t="str">
        <f t="shared" si="36"/>
        <v xml:space="preserve"> </v>
      </c>
      <c r="AI99" s="1">
        <f t="shared" si="37"/>
        <v>166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686</v>
      </c>
      <c r="AP99" t="s">
        <v>1022</v>
      </c>
      <c r="AQ99" s="22">
        <v>-26.758705693241104</v>
      </c>
      <c r="AR99" s="21">
        <v>8.2223936521502399</v>
      </c>
      <c r="AS99">
        <v>6.1185468451242953</v>
      </c>
      <c r="AT99">
        <v>26.758705693241104</v>
      </c>
      <c r="AU99">
        <v>-8.2223936521502399</v>
      </c>
      <c r="AV99" t="s">
        <v>1223</v>
      </c>
    </row>
    <row r="100" spans="1:48" x14ac:dyDescent="0.25">
      <c r="A100" s="14">
        <v>1.0299999999999983E-9</v>
      </c>
      <c r="B100" t="s">
        <v>565</v>
      </c>
      <c r="C100" s="4">
        <v>15</v>
      </c>
      <c r="D100" s="4">
        <v>2</v>
      </c>
      <c r="E100" s="4">
        <v>5</v>
      </c>
      <c r="F100" s="4">
        <v>22</v>
      </c>
      <c r="G100" s="4">
        <v>46</v>
      </c>
      <c r="H100" s="4">
        <v>35.71</v>
      </c>
      <c r="I100" s="34">
        <v>16996.04740811</v>
      </c>
      <c r="J100" s="35">
        <v>9.3408318074810364</v>
      </c>
      <c r="K100" s="35">
        <v>8.5800096107640567</v>
      </c>
      <c r="L100" s="35" t="s">
        <v>1019</v>
      </c>
      <c r="M100" s="35" t="s">
        <v>1019</v>
      </c>
      <c r="N100" s="4">
        <v>3.476</v>
      </c>
      <c r="O100" s="4">
        <v>31.617647058823522</v>
      </c>
      <c r="P100" s="35">
        <v>3.674040884906189</v>
      </c>
      <c r="Q100" s="36" t="str">
        <f t="shared" si="21"/>
        <v xml:space="preserve"> </v>
      </c>
      <c r="R100" s="36" t="str">
        <f t="shared" si="22"/>
        <v xml:space="preserve"> </v>
      </c>
      <c r="S100" s="37">
        <f t="shared" si="23"/>
        <v>0.28815457957942592</v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 xml:space="preserve"> </v>
      </c>
      <c r="X100" s="37" t="str">
        <f t="shared" si="28"/>
        <v xml:space="preserve"> </v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 t="str">
        <f t="shared" si="31"/>
        <v xml:space="preserve"> </v>
      </c>
      <c r="AC100" s="1">
        <f t="shared" si="32"/>
        <v>44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>
        <f t="shared" si="35"/>
        <v>3.674040885936189</v>
      </c>
      <c r="AH100" s="38" t="str">
        <f t="shared" si="36"/>
        <v xml:space="preserve"> </v>
      </c>
      <c r="AI100" s="1">
        <f t="shared" si="37"/>
        <v>63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565</v>
      </c>
      <c r="AP100" t="s">
        <v>1024</v>
      </c>
      <c r="AQ100" s="22">
        <v>45.846960878875464</v>
      </c>
      <c r="AR100" s="21" t="e">
        <v>#VALUE!</v>
      </c>
      <c r="AS100">
        <v>28.815457854942593</v>
      </c>
      <c r="AT100">
        <v>-45.846960878875464</v>
      </c>
      <c r="AU100" t="e">
        <v>#VALUE!</v>
      </c>
      <c r="AV100" t="s">
        <v>1224</v>
      </c>
    </row>
    <row r="101" spans="1:48" x14ac:dyDescent="0.25">
      <c r="A101" s="14">
        <v>1.0399999999999983E-9</v>
      </c>
      <c r="B101" t="s">
        <v>710</v>
      </c>
      <c r="C101" s="4">
        <v>6</v>
      </c>
      <c r="D101" s="4">
        <v>5</v>
      </c>
      <c r="E101" s="4">
        <v>12</v>
      </c>
      <c r="F101" s="4">
        <v>23</v>
      </c>
      <c r="G101" s="4">
        <v>57</v>
      </c>
      <c r="H101" s="4">
        <v>58.51</v>
      </c>
      <c r="I101" s="34">
        <v>14358.81956407</v>
      </c>
      <c r="J101" s="35">
        <v>23.901143790849673</v>
      </c>
      <c r="K101" s="35">
        <v>22.070916635231985</v>
      </c>
      <c r="L101" s="35">
        <v>16.578975955967557</v>
      </c>
      <c r="M101" s="35">
        <v>15.897119841669417</v>
      </c>
      <c r="N101" s="4">
        <v>2.2760000000000002</v>
      </c>
      <c r="O101" s="4">
        <v>10.408163265306133</v>
      </c>
      <c r="P101" s="35">
        <v>1.5826354469321486</v>
      </c>
      <c r="Q101" s="36" t="str">
        <f t="shared" si="21"/>
        <v xml:space="preserve"> </v>
      </c>
      <c r="R101" s="36" t="str">
        <f t="shared" si="22"/>
        <v xml:space="preserve"> </v>
      </c>
      <c r="S101" s="37" t="str">
        <f t="shared" si="23"/>
        <v/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>
        <f t="shared" si="27"/>
        <v>0.46061159771659255</v>
      </c>
      <c r="X101" s="37" t="str">
        <f t="shared" si="28"/>
        <v/>
      </c>
      <c r="Y101" s="1" t="str">
        <f t="shared" si="29"/>
        <v xml:space="preserve"> </v>
      </c>
      <c r="Z101" s="1" t="str">
        <f t="shared" si="30"/>
        <v xml:space="preserve"> </v>
      </c>
      <c r="AA101" s="1">
        <f t="shared" si="29"/>
        <v>47</v>
      </c>
      <c r="AB101" s="1" t="str">
        <f t="shared" si="31"/>
        <v xml:space="preserve"> </v>
      </c>
      <c r="AC101" s="1" t="str">
        <f t="shared" si="32"/>
        <v xml:space="preserve"> </v>
      </c>
      <c r="AD101" s="1" t="str">
        <f t="shared" si="33"/>
        <v xml:space="preserve"> </v>
      </c>
      <c r="AE101" s="1" t="str">
        <f t="shared" si="34"/>
        <v xml:space="preserve"> </v>
      </c>
      <c r="AF101" s="1" t="str">
        <f t="shared" si="34"/>
        <v xml:space="preserve"> </v>
      </c>
      <c r="AG101" s="38" t="str">
        <f t="shared" si="35"/>
        <v xml:space="preserve"> </v>
      </c>
      <c r="AH101" s="38" t="str">
        <f t="shared" si="36"/>
        <v xml:space="preserve"> </v>
      </c>
      <c r="AI101" s="1" t="str">
        <f t="shared" si="37"/>
        <v xml:space="preserve"> 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710</v>
      </c>
      <c r="AP101" t="s">
        <v>1020</v>
      </c>
      <c r="AQ101" s="22">
        <v>-38.565772451752053</v>
      </c>
      <c r="AR101" s="21">
        <v>-46.061159771659256</v>
      </c>
      <c r="AS101">
        <v>-2.5807554264228316</v>
      </c>
      <c r="AT101">
        <v>38.565772451752053</v>
      </c>
      <c r="AU101">
        <v>46.061159771659256</v>
      </c>
      <c r="AV101" t="s">
        <v>1225</v>
      </c>
    </row>
    <row r="102" spans="1:48" x14ac:dyDescent="0.25">
      <c r="A102" s="14">
        <v>1.0499999999999982E-9</v>
      </c>
      <c r="B102" t="s">
        <v>564</v>
      </c>
      <c r="C102" s="4">
        <v>1</v>
      </c>
      <c r="D102" s="4">
        <v>8</v>
      </c>
      <c r="E102" s="4">
        <v>15</v>
      </c>
      <c r="F102" s="4">
        <v>24</v>
      </c>
      <c r="G102" s="4">
        <v>5</v>
      </c>
      <c r="H102" s="4">
        <v>4.82</v>
      </c>
      <c r="I102" s="34">
        <v>4397.1607619400002</v>
      </c>
      <c r="J102" s="35">
        <v>6.0325406758448059</v>
      </c>
      <c r="K102" s="35">
        <v>5.5981416957026715</v>
      </c>
      <c r="L102" s="35">
        <v>6.5543918484660493</v>
      </c>
      <c r="M102" s="35">
        <v>5.7514411098014326</v>
      </c>
      <c r="N102" s="4">
        <v>0.77</v>
      </c>
      <c r="O102" s="4">
        <v>66.666666666666657</v>
      </c>
      <c r="P102" s="35">
        <v>0</v>
      </c>
      <c r="Q102" s="36" t="str">
        <f t="shared" si="21"/>
        <v xml:space="preserve"> </v>
      </c>
      <c r="R102" s="36" t="str">
        <f t="shared" si="22"/>
        <v xml:space="preserve"> </v>
      </c>
      <c r="S102" s="37" t="str">
        <f t="shared" si="23"/>
        <v/>
      </c>
      <c r="T102" s="37" t="str">
        <f t="shared" si="24"/>
        <v/>
      </c>
      <c r="U102" s="37" t="str">
        <f t="shared" si="25"/>
        <v/>
      </c>
      <c r="V102" s="37">
        <f t="shared" si="26"/>
        <v>-0.65026625256525683</v>
      </c>
      <c r="W102" s="37" t="str">
        <f t="shared" si="27"/>
        <v/>
      </c>
      <c r="X102" s="37">
        <f t="shared" si="28"/>
        <v>-0.42255656952064757</v>
      </c>
      <c r="Y102" s="1" t="str">
        <f t="shared" si="29"/>
        <v xml:space="preserve"> </v>
      </c>
      <c r="Z102" s="1">
        <f t="shared" si="30"/>
        <v>6</v>
      </c>
      <c r="AA102" s="1" t="str">
        <f t="shared" si="29"/>
        <v xml:space="preserve"> </v>
      </c>
      <c r="AB102" s="1">
        <f t="shared" si="31"/>
        <v>38</v>
      </c>
      <c r="AC102" s="1" t="str">
        <f t="shared" si="32"/>
        <v xml:space="preserve"> </v>
      </c>
      <c r="AD102" s="1" t="str">
        <f t="shared" si="33"/>
        <v xml:space="preserve"> </v>
      </c>
      <c r="AE102" s="1" t="str">
        <f t="shared" si="34"/>
        <v xml:space="preserve"> </v>
      </c>
      <c r="AF102" s="1" t="str">
        <f t="shared" si="34"/>
        <v xml:space="preserve"> </v>
      </c>
      <c r="AG102" s="38" t="str">
        <f t="shared" si="35"/>
        <v xml:space="preserve"> </v>
      </c>
      <c r="AH102" s="38" t="str">
        <f t="shared" si="36"/>
        <v xml:space="preserve"> </v>
      </c>
      <c r="AI102" s="1" t="str">
        <f t="shared" si="37"/>
        <v xml:space="preserve"> </v>
      </c>
      <c r="AJ102" s="1" t="str">
        <f t="shared" si="37"/>
        <v xml:space="preserve"> </v>
      </c>
      <c r="AK102" s="25">
        <f t="shared" si="38"/>
        <v>66.666666667716655</v>
      </c>
      <c r="AL102" s="25" t="str">
        <f t="shared" si="39"/>
        <v xml:space="preserve"> </v>
      </c>
      <c r="AM102" s="1">
        <f t="shared" si="40"/>
        <v>4</v>
      </c>
      <c r="AN102" s="1" t="str">
        <f t="shared" si="40"/>
        <v xml:space="preserve"> </v>
      </c>
      <c r="AO102" t="s">
        <v>564</v>
      </c>
      <c r="AP102" t="s">
        <v>1078</v>
      </c>
      <c r="AQ102" s="22">
        <v>65.026625256525676</v>
      </c>
      <c r="AR102" s="21">
        <v>42.255656952064754</v>
      </c>
      <c r="AS102">
        <v>3.734439834024883</v>
      </c>
      <c r="AT102">
        <v>-65.026625256525676</v>
      </c>
      <c r="AU102">
        <v>-42.255656952064754</v>
      </c>
      <c r="AV102" t="s">
        <v>1226</v>
      </c>
    </row>
    <row r="103" spans="1:48" x14ac:dyDescent="0.25">
      <c r="A103" s="14">
        <v>1.0599999999999982E-9</v>
      </c>
      <c r="B103" t="s">
        <v>618</v>
      </c>
      <c r="C103" s="4">
        <v>7</v>
      </c>
      <c r="D103" s="4">
        <v>2</v>
      </c>
      <c r="E103" s="4">
        <v>14</v>
      </c>
      <c r="F103" s="4">
        <v>23</v>
      </c>
      <c r="G103" s="4">
        <v>97.5</v>
      </c>
      <c r="H103" s="4">
        <v>94.2</v>
      </c>
      <c r="I103" s="34">
        <v>13050.8918058</v>
      </c>
      <c r="J103" s="35">
        <v>18.999596611536909</v>
      </c>
      <c r="K103" s="35">
        <v>18.104939458004996</v>
      </c>
      <c r="L103" s="35">
        <v>13.329373977734397</v>
      </c>
      <c r="M103" s="35">
        <v>12.864170038645147</v>
      </c>
      <c r="N103" s="4">
        <v>4.4809999999999999</v>
      </c>
      <c r="O103" s="4">
        <v>38.553810584753876</v>
      </c>
      <c r="P103" s="35">
        <v>2.1008492569002124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>
        <f t="shared" si="27"/>
        <v>0.17432091547082451</v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>
        <f t="shared" si="29"/>
        <v>97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>
        <f t="shared" si="35"/>
        <v>2.1008492579602125</v>
      </c>
      <c r="AH103" s="38" t="str">
        <f t="shared" si="36"/>
        <v xml:space="preserve"> </v>
      </c>
      <c r="AI103" s="1">
        <f t="shared" si="37"/>
        <v>185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618</v>
      </c>
      <c r="AP103" t="s">
        <v>1031</v>
      </c>
      <c r="AQ103" s="22">
        <v>-10.149280042288368</v>
      </c>
      <c r="AR103" s="21">
        <v>-17.43209154708245</v>
      </c>
      <c r="AS103">
        <v>3.5031847133757843</v>
      </c>
      <c r="AT103">
        <v>10.149280042288368</v>
      </c>
      <c r="AU103">
        <v>17.43209154708245</v>
      </c>
      <c r="AV103" t="s">
        <v>1227</v>
      </c>
    </row>
    <row r="104" spans="1:48" x14ac:dyDescent="0.25">
      <c r="A104" s="14">
        <v>1.0699999999999982E-9</v>
      </c>
      <c r="B104" t="s">
        <v>410</v>
      </c>
      <c r="C104" s="4">
        <v>22</v>
      </c>
      <c r="D104" s="4">
        <v>1</v>
      </c>
      <c r="E104" s="4">
        <v>6</v>
      </c>
      <c r="F104" s="4">
        <v>29</v>
      </c>
      <c r="G104" s="4">
        <v>375</v>
      </c>
      <c r="H104" s="4">
        <v>321.04000000000002</v>
      </c>
      <c r="I104" s="34">
        <v>82723.563845400015</v>
      </c>
      <c r="J104" s="35" t="s">
        <v>1019</v>
      </c>
      <c r="K104" s="35">
        <v>24.85022060531001</v>
      </c>
      <c r="L104" s="35">
        <v>9.0905148621676908</v>
      </c>
      <c r="M104" s="35">
        <v>8.5166892324449481</v>
      </c>
      <c r="N104" s="4">
        <v>4.5440000000000005</v>
      </c>
      <c r="O104" s="4">
        <v>449.47368421052636</v>
      </c>
      <c r="P104" s="35">
        <v>0</v>
      </c>
      <c r="Q104" s="36">
        <f t="shared" si="21"/>
        <v>75.862068966587245</v>
      </c>
      <c r="R104" s="36" t="str">
        <f t="shared" si="22"/>
        <v xml:space="preserve"> </v>
      </c>
      <c r="S104" s="37">
        <f t="shared" si="23"/>
        <v>0.1680787451517344</v>
      </c>
      <c r="T104" s="37" t="str">
        <f t="shared" si="24"/>
        <v/>
      </c>
      <c r="U104" s="37" t="str">
        <f t="shared" si="25"/>
        <v xml:space="preserve"> </v>
      </c>
      <c r="V104" s="37" t="str">
        <f t="shared" si="26"/>
        <v xml:space="preserve"> </v>
      </c>
      <c r="W104" s="37" t="str">
        <f t="shared" si="27"/>
        <v/>
      </c>
      <c r="X104" s="37">
        <f t="shared" si="28"/>
        <v>-0.1991235482721172</v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>
        <f t="shared" si="31"/>
        <v>109</v>
      </c>
      <c r="AC104" s="1">
        <f t="shared" si="32"/>
        <v>143</v>
      </c>
      <c r="AD104" s="1" t="str">
        <f t="shared" si="33"/>
        <v xml:space="preserve"> </v>
      </c>
      <c r="AE104" s="1">
        <f t="shared" si="34"/>
        <v>52</v>
      </c>
      <c r="AF104" s="1" t="str">
        <f t="shared" si="34"/>
        <v xml:space="preserve"> </v>
      </c>
      <c r="AG104" s="38" t="str">
        <f t="shared" si="35"/>
        <v xml:space="preserve"> </v>
      </c>
      <c r="AH104" s="38" t="str">
        <f t="shared" si="36"/>
        <v xml:space="preserve"> </v>
      </c>
      <c r="AI104" s="1" t="str">
        <f t="shared" si="37"/>
        <v xml:space="preserve"> </v>
      </c>
      <c r="AJ104" s="1" t="str">
        <f t="shared" si="37"/>
        <v xml:space="preserve"> </v>
      </c>
      <c r="AK104" s="25" t="str">
        <f t="shared" si="38"/>
        <v xml:space="preserve"> </v>
      </c>
      <c r="AL104" s="25" t="str">
        <f t="shared" si="39"/>
        <v xml:space="preserve"> </v>
      </c>
      <c r="AM104" s="1" t="str">
        <f t="shared" si="40"/>
        <v xml:space="preserve"> </v>
      </c>
      <c r="AN104" s="1" t="str">
        <f t="shared" si="40"/>
        <v xml:space="preserve"> </v>
      </c>
      <c r="AO104" t="s">
        <v>410</v>
      </c>
      <c r="AP104" t="s">
        <v>1047</v>
      </c>
      <c r="AQ104" s="22" t="e">
        <v>#VALUE!</v>
      </c>
      <c r="AR104" s="21">
        <v>19.912354827211722</v>
      </c>
      <c r="AS104">
        <v>16.80787440817344</v>
      </c>
      <c r="AT104" t="e">
        <v>#VALUE!</v>
      </c>
      <c r="AU104">
        <v>-19.912354827211722</v>
      </c>
      <c r="AV104" t="s">
        <v>1228</v>
      </c>
    </row>
    <row r="105" spans="1:48" x14ac:dyDescent="0.25">
      <c r="A105" s="14">
        <v>1.0799999999999981E-9</v>
      </c>
      <c r="B105" t="s">
        <v>335</v>
      </c>
      <c r="C105" s="4">
        <v>16</v>
      </c>
      <c r="D105" s="4">
        <v>1</v>
      </c>
      <c r="E105" s="4">
        <v>5</v>
      </c>
      <c r="F105" s="4">
        <v>22</v>
      </c>
      <c r="G105" s="4">
        <v>235.5</v>
      </c>
      <c r="H105" s="4">
        <v>211.96</v>
      </c>
      <c r="I105" s="34">
        <v>51583.556164840003</v>
      </c>
      <c r="J105" s="35">
        <v>13.934652554072711</v>
      </c>
      <c r="K105" s="35">
        <v>12.35990436760161</v>
      </c>
      <c r="L105" s="35">
        <v>8.3149558371445167</v>
      </c>
      <c r="M105" s="35">
        <v>8.5895353059852066</v>
      </c>
      <c r="N105" s="4">
        <v>13.847</v>
      </c>
      <c r="O105" s="4">
        <v>21.554770318021195</v>
      </c>
      <c r="P105" s="35">
        <v>1.9343272315531235E-2</v>
      </c>
      <c r="Q105" s="36">
        <f t="shared" si="21"/>
        <v>72.72727272835273</v>
      </c>
      <c r="R105" s="36" t="str">
        <f t="shared" si="22"/>
        <v xml:space="preserve"> </v>
      </c>
      <c r="S105" s="37" t="str">
        <f t="shared" si="23"/>
        <v/>
      </c>
      <c r="T105" s="37" t="str">
        <f t="shared" si="24"/>
        <v/>
      </c>
      <c r="U105" s="37" t="str">
        <f t="shared" si="25"/>
        <v/>
      </c>
      <c r="V105" s="37" t="str">
        <f t="shared" si="26"/>
        <v/>
      </c>
      <c r="W105" s="37" t="str">
        <f t="shared" si="27"/>
        <v/>
      </c>
      <c r="X105" s="37">
        <f t="shared" si="28"/>
        <v>-0.26745047688768564</v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>
        <f t="shared" si="31"/>
        <v>85</v>
      </c>
      <c r="AC105" s="1" t="str">
        <f t="shared" si="32"/>
        <v xml:space="preserve"> </v>
      </c>
      <c r="AD105" s="1" t="str">
        <f t="shared" si="33"/>
        <v xml:space="preserve"> </v>
      </c>
      <c r="AE105" s="1">
        <f t="shared" si="34"/>
        <v>68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 t="str">
        <f t="shared" si="38"/>
        <v xml:space="preserve"> </v>
      </c>
      <c r="AL105" s="25" t="str">
        <f t="shared" si="39"/>
        <v xml:space="preserve"> </v>
      </c>
      <c r="AM105" s="1" t="str">
        <f t="shared" si="40"/>
        <v xml:space="preserve"> </v>
      </c>
      <c r="AN105" s="1" t="str">
        <f t="shared" si="40"/>
        <v xml:space="preserve"> </v>
      </c>
      <c r="AO105" t="s">
        <v>335</v>
      </c>
      <c r="AP105" t="s">
        <v>1054</v>
      </c>
      <c r="AQ105" s="22">
        <v>19.214498188949491</v>
      </c>
      <c r="AR105" s="21">
        <v>26.745047688768565</v>
      </c>
      <c r="AS105">
        <v>11.105869031892812</v>
      </c>
      <c r="AT105">
        <v>-19.214498188949491</v>
      </c>
      <c r="AU105">
        <v>-26.745047688768565</v>
      </c>
      <c r="AV105" t="s">
        <v>1229</v>
      </c>
    </row>
    <row r="106" spans="1:48" x14ac:dyDescent="0.25">
      <c r="A106" s="14">
        <v>1.0899999999999981E-9</v>
      </c>
      <c r="B106" t="s">
        <v>518</v>
      </c>
      <c r="C106" s="4">
        <v>1</v>
      </c>
      <c r="D106" s="4">
        <v>2</v>
      </c>
      <c r="E106" s="4">
        <v>4</v>
      </c>
      <c r="F106" s="4">
        <v>7</v>
      </c>
      <c r="G106" s="4">
        <v>76.5</v>
      </c>
      <c r="H106" s="4">
        <v>74.290000000000006</v>
      </c>
      <c r="I106" s="34">
        <v>12083.437955490001</v>
      </c>
      <c r="J106" s="35">
        <v>22.169501641301107</v>
      </c>
      <c r="K106" s="35">
        <v>22.077265973254086</v>
      </c>
      <c r="L106" s="35" t="s">
        <v>1019</v>
      </c>
      <c r="M106" s="35" t="s">
        <v>1019</v>
      </c>
      <c r="N106" s="4">
        <v>3.2480000000000002</v>
      </c>
      <c r="O106" s="4">
        <v>22.413793103448278</v>
      </c>
      <c r="P106" s="35">
        <v>3.1902005653519985</v>
      </c>
      <c r="Q106" s="36" t="str">
        <f t="shared" si="21"/>
        <v xml:space="preserve"> </v>
      </c>
      <c r="R106" s="36" t="str">
        <f t="shared" si="22"/>
        <v xml:space="preserve"> </v>
      </c>
      <c r="S106" s="37" t="str">
        <f t="shared" si="23"/>
        <v/>
      </c>
      <c r="T106" s="37" t="str">
        <f t="shared" si="24"/>
        <v/>
      </c>
      <c r="U106" s="37" t="str">
        <f t="shared" si="25"/>
        <v/>
      </c>
      <c r="V106" s="37" t="str">
        <f t="shared" si="26"/>
        <v/>
      </c>
      <c r="W106" s="37" t="str">
        <f t="shared" si="27"/>
        <v xml:space="preserve"> </v>
      </c>
      <c r="X106" s="37" t="str">
        <f t="shared" si="28"/>
        <v xml:space="preserve"> </v>
      </c>
      <c r="Y106" s="1" t="str">
        <f t="shared" ref="Y106:Y169" si="41">IF(ISERROR((RANK(U106,U$7:U$391,0)))=TRUE," ",((RANK(U106,U$7:U$391,0))))</f>
        <v xml:space="preserve"> </v>
      </c>
      <c r="Z106" s="1" t="str">
        <f t="shared" si="30"/>
        <v xml:space="preserve"> </v>
      </c>
      <c r="AA106" s="1" t="str">
        <f t="shared" ref="AA106:AA169" si="42">IF(ISERROR((RANK(W106,W$7:W$391,0)))=TRUE," ",((RANK(W106,W$7:W$391,0))))</f>
        <v xml:space="preserve"> </v>
      </c>
      <c r="AB106" s="1" t="str">
        <f t="shared" si="31"/>
        <v xml:space="preserve"> </v>
      </c>
      <c r="AC106" s="1" t="str">
        <f t="shared" ref="AC106:AC169" si="43">IF(ISERROR((RANK(S106,S$7:S$391,0)))=TRUE," ",((RANK(S106,S$7:S$391,0))))</f>
        <v xml:space="preserve"> </v>
      </c>
      <c r="AD106" s="1" t="str">
        <f t="shared" si="33"/>
        <v xml:space="preserve"> </v>
      </c>
      <c r="AE106" s="1" t="str">
        <f t="shared" ref="AE106:AE169" si="44">IF(ISERROR((RANK(Q106,Q$7:Q$391,0)))=TRUE," ",((RANK(Q106,Q$7:Q$391,0))))</f>
        <v xml:space="preserve"> </v>
      </c>
      <c r="AF106" s="1" t="str">
        <f t="shared" ref="AF106:AF169" si="45">IF(ISERROR((RANK(R106,R$7:R$391,0)))=TRUE," ",((RANK(R106,R$7:R$391,0))))</f>
        <v xml:space="preserve"> </v>
      </c>
      <c r="AG106" s="38">
        <f t="shared" si="35"/>
        <v>3.1902005664419986</v>
      </c>
      <c r="AH106" s="38" t="str">
        <f t="shared" si="36"/>
        <v xml:space="preserve"> </v>
      </c>
      <c r="AI106" s="1">
        <f t="shared" ref="AI106:AI169" si="46">IF(ISERROR((RANK(AG106,AG$7:AG$391,0)))=TRUE," ",((RANK(AG106,AG$7:AG$391,0))))</f>
        <v>99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518</v>
      </c>
      <c r="AP106" t="s">
        <v>1024</v>
      </c>
      <c r="AQ106" s="22">
        <v>-28.526657413497247</v>
      </c>
      <c r="AR106" s="21" t="e">
        <v>#VALUE!</v>
      </c>
      <c r="AS106">
        <v>2.9748283752860427</v>
      </c>
      <c r="AT106">
        <v>28.526657413497247</v>
      </c>
      <c r="AU106" t="e">
        <v>#VALUE!</v>
      </c>
      <c r="AV106" t="s">
        <v>1230</v>
      </c>
    </row>
    <row r="107" spans="1:48" x14ac:dyDescent="0.25">
      <c r="A107">
        <v>1.0999999999999981E-9</v>
      </c>
      <c r="B107" t="s">
        <v>339</v>
      </c>
      <c r="C107" s="3">
        <v>6</v>
      </c>
      <c r="D107" s="3">
        <v>2</v>
      </c>
      <c r="E107" s="3">
        <v>16</v>
      </c>
      <c r="F107" s="3">
        <v>24</v>
      </c>
      <c r="G107" s="4">
        <v>67</v>
      </c>
      <c r="H107" s="4">
        <v>62.61</v>
      </c>
      <c r="I107" s="5">
        <v>54329.119756560001</v>
      </c>
      <c r="J107" s="4">
        <v>19.707271010387156</v>
      </c>
      <c r="K107" s="4">
        <v>18.58414959928762</v>
      </c>
      <c r="L107" s="4">
        <v>13.20629610200171</v>
      </c>
      <c r="M107" s="4">
        <v>12.71661254164135</v>
      </c>
      <c r="N107" s="4">
        <v>3.0169999999999999</v>
      </c>
      <c r="O107" s="4">
        <v>-0.54794520547945258</v>
      </c>
      <c r="P107" s="4">
        <v>2.7966778469892994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>
        <f t="shared" si="27"/>
        <v>0.16347772628984414</v>
      </c>
      <c r="X107" s="37" t="str">
        <f t="shared" si="28"/>
        <v/>
      </c>
      <c r="Y107" t="str">
        <f t="shared" si="41"/>
        <v xml:space="preserve"> </v>
      </c>
      <c r="Z107" s="1" t="str">
        <f t="shared" si="30"/>
        <v xml:space="preserve"> </v>
      </c>
      <c r="AA107">
        <f t="shared" si="42"/>
        <v>99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2.7966778480892995</v>
      </c>
      <c r="AH107" t="str">
        <f t="shared" si="36"/>
        <v xml:space="preserve"> </v>
      </c>
      <c r="AI107">
        <f t="shared" si="46"/>
        <v>131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339</v>
      </c>
      <c r="AP107" t="s">
        <v>1020</v>
      </c>
      <c r="AQ107">
        <v>-14.251989543519649</v>
      </c>
      <c r="AR107">
        <v>-16.347772628984416</v>
      </c>
      <c r="AS107">
        <v>7.0116594793164122</v>
      </c>
      <c r="AT107">
        <v>14.251989543519649</v>
      </c>
      <c r="AU107">
        <v>16.347772628984416</v>
      </c>
      <c r="AV107" t="s">
        <v>1231</v>
      </c>
    </row>
    <row r="108" spans="1:48" x14ac:dyDescent="0.25">
      <c r="A108">
        <v>1.109999999999998E-9</v>
      </c>
      <c r="B108" t="s">
        <v>337</v>
      </c>
      <c r="C108" s="3">
        <v>3</v>
      </c>
      <c r="D108" s="3">
        <v>5</v>
      </c>
      <c r="E108" s="3">
        <v>11</v>
      </c>
      <c r="F108" s="3">
        <v>19</v>
      </c>
      <c r="G108" s="4">
        <v>136</v>
      </c>
      <c r="H108" s="4">
        <v>148.69</v>
      </c>
      <c r="I108" s="5">
        <v>18986.266543679998</v>
      </c>
      <c r="J108" s="4">
        <v>23.113632830716618</v>
      </c>
      <c r="K108" s="4">
        <v>21.716080035051846</v>
      </c>
      <c r="L108" s="4">
        <v>15.957638526393565</v>
      </c>
      <c r="M108" s="4">
        <v>15.27733551366874</v>
      </c>
      <c r="N108" s="4">
        <v>6.4329999999999998</v>
      </c>
      <c r="O108" s="4">
        <v>8.2894513334465785</v>
      </c>
      <c r="P108" s="4">
        <v>2.5812092272513283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>
        <f t="shared" si="27"/>
        <v>0.4058716271574021</v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>
        <f t="shared" si="42"/>
        <v>53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2.5812092283613284</v>
      </c>
      <c r="AH108" t="str">
        <f t="shared" si="36"/>
        <v xml:space="preserve"> </v>
      </c>
      <c r="AI108">
        <f t="shared" si="46"/>
        <v>146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337</v>
      </c>
      <c r="AP108" t="s">
        <v>1020</v>
      </c>
      <c r="AQ108">
        <v>-34.000214189773217</v>
      </c>
      <c r="AR108">
        <v>-40.587162715740213</v>
      </c>
      <c r="AS108">
        <v>-8.5345349384625671</v>
      </c>
      <c r="AT108">
        <v>34.000214189773217</v>
      </c>
      <c r="AU108">
        <v>40.587162715740213</v>
      </c>
      <c r="AV108" t="s">
        <v>1232</v>
      </c>
    </row>
    <row r="109" spans="1:48" x14ac:dyDescent="0.25">
      <c r="A109">
        <v>1.119999999999998E-9</v>
      </c>
      <c r="B109" t="s">
        <v>340</v>
      </c>
      <c r="C109" s="3">
        <v>16</v>
      </c>
      <c r="D109" s="3">
        <v>2</v>
      </c>
      <c r="E109" s="3">
        <v>11</v>
      </c>
      <c r="F109" s="3">
        <v>29</v>
      </c>
      <c r="G109" s="4">
        <v>100</v>
      </c>
      <c r="H109" s="4">
        <v>83.9</v>
      </c>
      <c r="I109" s="5">
        <v>13927.400000000001</v>
      </c>
      <c r="J109" s="4">
        <v>10.492746373186593</v>
      </c>
      <c r="K109" s="4">
        <v>9.6204563696823762</v>
      </c>
      <c r="L109" s="4" t="s">
        <v>1019</v>
      </c>
      <c r="M109" s="4" t="s">
        <v>1019</v>
      </c>
      <c r="N109" s="4">
        <v>7.1680000000000001</v>
      </c>
      <c r="O109" s="4">
        <v>46.406250000000007</v>
      </c>
      <c r="P109" s="4">
        <v>3.0512514898688914</v>
      </c>
      <c r="Q109" s="36" t="str">
        <f t="shared" si="21"/>
        <v xml:space="preserve"> </v>
      </c>
      <c r="R109" t="str">
        <f t="shared" si="22"/>
        <v xml:space="preserve"> </v>
      </c>
      <c r="S109" s="37">
        <f t="shared" si="23"/>
        <v>0.19189511435003573</v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 xml:space="preserve"> </v>
      </c>
      <c r="X109" s="37" t="str">
        <f t="shared" si="28"/>
        <v xml:space="preserve"> </v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 t="str">
        <f t="shared" si="31"/>
        <v xml:space="preserve"> </v>
      </c>
      <c r="AC109">
        <f t="shared" si="43"/>
        <v>110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3.0512514909888915</v>
      </c>
      <c r="AH109" t="str">
        <f t="shared" si="36"/>
        <v xml:space="preserve"> </v>
      </c>
      <c r="AI109">
        <f t="shared" si="46"/>
        <v>112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340</v>
      </c>
      <c r="AP109" t="s">
        <v>1024</v>
      </c>
      <c r="AQ109">
        <v>39.16878961677368</v>
      </c>
      <c r="AR109" t="e">
        <v>#VALUE!</v>
      </c>
      <c r="AS109">
        <v>19.189511323003572</v>
      </c>
      <c r="AT109">
        <v>-39.16878961677368</v>
      </c>
      <c r="AU109" t="e">
        <v>#VALUE!</v>
      </c>
      <c r="AV109" t="s">
        <v>1233</v>
      </c>
    </row>
    <row r="110" spans="1:48" x14ac:dyDescent="0.25">
      <c r="A110">
        <v>1.129999999999998E-9</v>
      </c>
      <c r="B110" t="s">
        <v>502</v>
      </c>
      <c r="C110" s="3">
        <v>21</v>
      </c>
      <c r="D110" s="3">
        <v>0</v>
      </c>
      <c r="E110" s="3">
        <v>7</v>
      </c>
      <c r="F110" s="3">
        <v>28</v>
      </c>
      <c r="G110" s="4">
        <v>43</v>
      </c>
      <c r="H110" s="4">
        <v>36</v>
      </c>
      <c r="I110" s="5">
        <v>164949.60175337328</v>
      </c>
      <c r="J110" s="4">
        <v>12.972972972972974</v>
      </c>
      <c r="K110" s="4">
        <v>11.352885525070954</v>
      </c>
      <c r="L110" s="4">
        <v>7.4371133969774554</v>
      </c>
      <c r="M110" s="4">
        <v>6.9675289587777325</v>
      </c>
      <c r="N110" s="4">
        <v>2.5310000000000001</v>
      </c>
      <c r="O110" s="4">
        <v>17.307692307692303</v>
      </c>
      <c r="P110" s="4">
        <v>2.3000000000000003</v>
      </c>
      <c r="Q110" s="36">
        <f t="shared" si="21"/>
        <v>75.000000001130005</v>
      </c>
      <c r="R110" t="str">
        <f t="shared" si="22"/>
        <v xml:space="preserve"> </v>
      </c>
      <c r="S110" s="37">
        <f t="shared" si="23"/>
        <v>0.19444444557444443</v>
      </c>
      <c r="T110" s="37" t="str">
        <f t="shared" si="24"/>
        <v/>
      </c>
      <c r="U110" s="37" t="str">
        <f t="shared" si="25"/>
        <v/>
      </c>
      <c r="V110" s="37" t="str">
        <f t="shared" si="26"/>
        <v/>
      </c>
      <c r="W110" s="37" t="str">
        <f t="shared" si="27"/>
        <v/>
      </c>
      <c r="X110" s="37">
        <f t="shared" si="28"/>
        <v>-0.34478859792008409</v>
      </c>
      <c r="Y110" t="str">
        <f t="shared" si="41"/>
        <v xml:space="preserve"> </v>
      </c>
      <c r="Z110" s="1" t="str">
        <f t="shared" si="30"/>
        <v xml:space="preserve"> </v>
      </c>
      <c r="AA110" t="str">
        <f t="shared" si="42"/>
        <v xml:space="preserve"> </v>
      </c>
      <c r="AB110" s="1">
        <f t="shared" si="31"/>
        <v>60</v>
      </c>
      <c r="AC110">
        <f t="shared" si="43"/>
        <v>108</v>
      </c>
      <c r="AD110" s="1" t="str">
        <f t="shared" si="33"/>
        <v xml:space="preserve"> </v>
      </c>
      <c r="AE110">
        <f t="shared" si="44"/>
        <v>58</v>
      </c>
      <c r="AF110" t="str">
        <f t="shared" si="45"/>
        <v xml:space="preserve"> </v>
      </c>
      <c r="AG110">
        <f t="shared" si="35"/>
        <v>2.3000000011300004</v>
      </c>
      <c r="AH110" t="str">
        <f t="shared" si="36"/>
        <v xml:space="preserve"> </v>
      </c>
      <c r="AI110">
        <f t="shared" si="46"/>
        <v>168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502</v>
      </c>
      <c r="AP110" t="s">
        <v>1047</v>
      </c>
      <c r="AQ110">
        <v>24.7897909520171</v>
      </c>
      <c r="AR110">
        <v>34.478859792008407</v>
      </c>
      <c r="AS110">
        <v>19.444444444444443</v>
      </c>
      <c r="AT110">
        <v>-24.7897909520171</v>
      </c>
      <c r="AU110">
        <v>-34.478859792008407</v>
      </c>
      <c r="AV110" t="s">
        <v>1234</v>
      </c>
    </row>
    <row r="111" spans="1:48" x14ac:dyDescent="0.25">
      <c r="A111">
        <v>1.1399999999999979E-9</v>
      </c>
      <c r="B111" t="s">
        <v>652</v>
      </c>
      <c r="C111" s="3">
        <v>6</v>
      </c>
      <c r="D111" s="3">
        <v>1</v>
      </c>
      <c r="E111" s="3">
        <v>6</v>
      </c>
      <c r="F111" s="3">
        <v>13</v>
      </c>
      <c r="G111" s="4">
        <v>184.5</v>
      </c>
      <c r="H111" s="4">
        <v>178.06</v>
      </c>
      <c r="I111" s="5">
        <v>60649.003957739995</v>
      </c>
      <c r="J111" s="4">
        <v>25.061224489795919</v>
      </c>
      <c r="K111" s="4">
        <v>23.493864625940098</v>
      </c>
      <c r="L111" s="4">
        <v>19.417430798919334</v>
      </c>
      <c r="M111" s="4">
        <v>17.944474119728358</v>
      </c>
      <c r="N111" s="4">
        <v>6.5910000000000002</v>
      </c>
      <c r="O111" s="4">
        <v>20.4201680672269</v>
      </c>
      <c r="P111" s="4">
        <v>3.3235987869257557</v>
      </c>
      <c r="Q111" s="36" t="str">
        <f t="shared" si="21"/>
        <v xml:space="preserve"> 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 t="str">
        <f t="shared" si="26"/>
        <v/>
      </c>
      <c r="W111" s="37">
        <f t="shared" si="27"/>
        <v>0.71068012271001324</v>
      </c>
      <c r="X111" s="37" t="str">
        <f t="shared" si="28"/>
        <v/>
      </c>
      <c r="Y111" t="str">
        <f t="shared" si="41"/>
        <v xml:space="preserve"> </v>
      </c>
      <c r="Z111" s="1" t="str">
        <f t="shared" si="30"/>
        <v xml:space="preserve"> </v>
      </c>
      <c r="AA111">
        <f t="shared" si="42"/>
        <v>26</v>
      </c>
      <c r="AB111" s="1" t="str">
        <f t="shared" si="31"/>
        <v xml:space="preserve"> </v>
      </c>
      <c r="AC111" t="str">
        <f t="shared" si="43"/>
        <v xml:space="preserve"> </v>
      </c>
      <c r="AD111" s="1" t="str">
        <f t="shared" si="33"/>
        <v xml:space="preserve"> </v>
      </c>
      <c r="AE111" t="str">
        <f t="shared" si="44"/>
        <v xml:space="preserve"> </v>
      </c>
      <c r="AF111" t="str">
        <f t="shared" si="45"/>
        <v xml:space="preserve"> </v>
      </c>
      <c r="AG111">
        <f t="shared" si="35"/>
        <v>3.3235987880657558</v>
      </c>
      <c r="AH111" t="str">
        <f t="shared" si="36"/>
        <v xml:space="preserve"> </v>
      </c>
      <c r="AI111">
        <f t="shared" si="46"/>
        <v>88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652</v>
      </c>
      <c r="AP111" t="s">
        <v>1024</v>
      </c>
      <c r="AQ111">
        <v>-45.291286492523412</v>
      </c>
      <c r="AR111">
        <v>-71.068012271001322</v>
      </c>
      <c r="AS111">
        <v>3.6167583960462713</v>
      </c>
      <c r="AT111">
        <v>45.291286492523412</v>
      </c>
      <c r="AU111">
        <v>71.068012271001322</v>
      </c>
      <c r="AV111" t="s">
        <v>1235</v>
      </c>
    </row>
    <row r="112" spans="1:48" x14ac:dyDescent="0.25">
      <c r="A112">
        <v>1.1499999999999979E-9</v>
      </c>
      <c r="B112" t="s">
        <v>677</v>
      </c>
      <c r="C112" s="3">
        <v>10</v>
      </c>
      <c r="D112" s="3">
        <v>5</v>
      </c>
      <c r="E112" s="3">
        <v>17</v>
      </c>
      <c r="F112" s="3">
        <v>32</v>
      </c>
      <c r="G112" s="4">
        <v>465</v>
      </c>
      <c r="H112" s="4">
        <v>433.95</v>
      </c>
      <c r="I112" s="5">
        <v>12065.59136475</v>
      </c>
      <c r="J112" s="4">
        <v>36.0753179815446</v>
      </c>
      <c r="K112" s="4">
        <v>28.323869199138436</v>
      </c>
      <c r="L112" s="4">
        <v>17.530554275829033</v>
      </c>
      <c r="M112" s="4">
        <v>14.709687659603883</v>
      </c>
      <c r="N112" s="4">
        <v>8.51</v>
      </c>
      <c r="O112" s="4">
        <v>49.750365914379813</v>
      </c>
      <c r="P112" s="4">
        <v>0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>
        <f t="shared" si="25"/>
        <v>1.0914498261246615</v>
      </c>
      <c r="V112" s="37" t="str">
        <f t="shared" si="26"/>
        <v/>
      </c>
      <c r="W112" s="37">
        <f t="shared" si="27"/>
        <v>0.54444586672191408</v>
      </c>
      <c r="X112" s="37" t="str">
        <f t="shared" si="28"/>
        <v/>
      </c>
      <c r="Y112">
        <f t="shared" si="41"/>
        <v>6</v>
      </c>
      <c r="Z112" s="1" t="str">
        <f t="shared" si="30"/>
        <v xml:space="preserve"> </v>
      </c>
      <c r="AA112">
        <f t="shared" si="42"/>
        <v>43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 t="str">
        <f t="shared" si="35"/>
        <v xml:space="preserve"> </v>
      </c>
      <c r="AH112" t="str">
        <f t="shared" si="36"/>
        <v xml:space="preserve"> </v>
      </c>
      <c r="AI112" t="str">
        <f t="shared" si="46"/>
        <v xml:space="preserve"> 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677</v>
      </c>
      <c r="AP112" t="s">
        <v>1028</v>
      </c>
      <c r="AQ112">
        <v>-109.14498261246615</v>
      </c>
      <c r="AR112">
        <v>-54.444586672191406</v>
      </c>
      <c r="AS112">
        <v>7.1552022122364445</v>
      </c>
      <c r="AT112">
        <v>109.14498261246615</v>
      </c>
      <c r="AU112">
        <v>54.444586672191406</v>
      </c>
      <c r="AV112" t="s">
        <v>1236</v>
      </c>
    </row>
    <row r="113" spans="1:48" x14ac:dyDescent="0.25">
      <c r="A113">
        <v>1.1599999999999979E-9</v>
      </c>
      <c r="B113" t="s">
        <v>346</v>
      </c>
      <c r="C113" s="3">
        <v>7</v>
      </c>
      <c r="D113" s="3">
        <v>4</v>
      </c>
      <c r="E113" s="3">
        <v>17</v>
      </c>
      <c r="F113" s="3">
        <v>28</v>
      </c>
      <c r="G113" s="4">
        <v>160</v>
      </c>
      <c r="H113" s="4">
        <v>147.41</v>
      </c>
      <c r="I113" s="5">
        <v>24073.705318689998</v>
      </c>
      <c r="J113" s="4">
        <v>9.6821018062397375</v>
      </c>
      <c r="K113" s="4">
        <v>9.9299427416638597</v>
      </c>
      <c r="L113" s="4">
        <v>6.5080299032541777</v>
      </c>
      <c r="M113" s="4">
        <v>6.7555958824801428</v>
      </c>
      <c r="N113" s="4">
        <v>13.459</v>
      </c>
      <c r="O113" s="4">
        <v>38.613678884454806</v>
      </c>
      <c r="P113" s="4">
        <v>3.0866291296384234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/>
      </c>
      <c r="V113" s="37" t="str">
        <f t="shared" si="26"/>
        <v/>
      </c>
      <c r="W113" s="37" t="str">
        <f t="shared" si="27"/>
        <v/>
      </c>
      <c r="X113" s="37">
        <f t="shared" si="28"/>
        <v>-0.42664106756497866</v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>
        <f t="shared" si="31"/>
        <v>36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>
        <f t="shared" si="35"/>
        <v>3.0866291307984235</v>
      </c>
      <c r="AH113" t="str">
        <f t="shared" si="36"/>
        <v xml:space="preserve"> </v>
      </c>
      <c r="AI113">
        <f t="shared" si="46"/>
        <v>106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346</v>
      </c>
      <c r="AP113" t="s">
        <v>1031</v>
      </c>
      <c r="AQ113">
        <v>43.868463891182699</v>
      </c>
      <c r="AR113">
        <v>42.664106756497866</v>
      </c>
      <c r="AS113">
        <v>8.5408045587137984</v>
      </c>
      <c r="AT113">
        <v>-43.868463891182699</v>
      </c>
      <c r="AU113">
        <v>-42.664106756497866</v>
      </c>
      <c r="AV113" t="s">
        <v>1237</v>
      </c>
    </row>
    <row r="114" spans="1:48" x14ac:dyDescent="0.25">
      <c r="A114">
        <v>1.1699999999999978E-9</v>
      </c>
      <c r="B114" t="s">
        <v>338</v>
      </c>
      <c r="C114" s="3">
        <v>8</v>
      </c>
      <c r="D114" s="3">
        <v>1</v>
      </c>
      <c r="E114" s="3">
        <v>9</v>
      </c>
      <c r="F114" s="3">
        <v>18</v>
      </c>
      <c r="G114" s="4">
        <v>50.5</v>
      </c>
      <c r="H114" s="4">
        <v>49.69</v>
      </c>
      <c r="I114" s="5">
        <v>14075.459067629999</v>
      </c>
      <c r="J114" s="4">
        <v>19.844249201277954</v>
      </c>
      <c r="K114" s="4">
        <v>18.506517690875231</v>
      </c>
      <c r="L114" s="4">
        <v>10.444086100436115</v>
      </c>
      <c r="M114" s="4">
        <v>10.266323853989812</v>
      </c>
      <c r="N114" s="4">
        <v>2.339</v>
      </c>
      <c r="O114" s="4">
        <v>-7.7419354838709573</v>
      </c>
      <c r="P114" s="4">
        <v>3.0790903602334474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 t="str">
        <f t="shared" si="26"/>
        <v/>
      </c>
      <c r="W114" s="37" t="str">
        <f t="shared" si="27"/>
        <v/>
      </c>
      <c r="X114" s="37" t="str">
        <f t="shared" si="28"/>
        <v/>
      </c>
      <c r="Y114" t="str">
        <f t="shared" si="41"/>
        <v xml:space="preserve"> </v>
      </c>
      <c r="Z114" s="1" t="str">
        <f t="shared" si="30"/>
        <v xml:space="preserve"> </v>
      </c>
      <c r="AA114" t="str">
        <f t="shared" si="42"/>
        <v xml:space="preserve"> </v>
      </c>
      <c r="AB114" s="1" t="str">
        <f t="shared" si="31"/>
        <v xml:space="preserve"> 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3.0790903614034475</v>
      </c>
      <c r="AH114" t="str">
        <f t="shared" si="36"/>
        <v xml:space="preserve"> </v>
      </c>
      <c r="AI114">
        <f t="shared" si="46"/>
        <v>108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338</v>
      </c>
      <c r="AP114" t="s">
        <v>1026</v>
      </c>
      <c r="AQ114">
        <v>-15.046114251354492</v>
      </c>
      <c r="AR114">
        <v>7.9873610628119369</v>
      </c>
      <c r="AS114">
        <v>1.630106661300057</v>
      </c>
      <c r="AT114">
        <v>15.046114251354492</v>
      </c>
      <c r="AU114">
        <v>-7.9873610628119369</v>
      </c>
      <c r="AV114" t="s">
        <v>1238</v>
      </c>
    </row>
    <row r="115" spans="1:48" x14ac:dyDescent="0.25">
      <c r="A115">
        <v>1.1799999999999978E-9</v>
      </c>
      <c r="B115" t="s">
        <v>728</v>
      </c>
      <c r="C115" s="3">
        <v>15</v>
      </c>
      <c r="D115" s="3">
        <v>0</v>
      </c>
      <c r="E115" s="3">
        <v>6</v>
      </c>
      <c r="F115" s="3">
        <v>21</v>
      </c>
      <c r="G115" s="4">
        <v>160</v>
      </c>
      <c r="H115" s="4">
        <v>146.46</v>
      </c>
      <c r="I115" s="5">
        <v>30061.892034660003</v>
      </c>
      <c r="J115" s="4">
        <v>17.626669876038029</v>
      </c>
      <c r="K115" s="4">
        <v>15.682621265660135</v>
      </c>
      <c r="L115" s="4">
        <v>8.9102294179339268</v>
      </c>
      <c r="M115" s="4">
        <v>7.3398736501079913</v>
      </c>
      <c r="N115" s="4">
        <v>7.0350000000000001</v>
      </c>
      <c r="O115" s="4">
        <v>30.370370370370363</v>
      </c>
      <c r="P115" s="4">
        <v>0</v>
      </c>
      <c r="Q115" s="36">
        <f t="shared" si="21"/>
        <v>71.428571429751429</v>
      </c>
      <c r="R115" t="str">
        <f t="shared" si="22"/>
        <v xml:space="preserve"> </v>
      </c>
      <c r="S115" s="37" t="str">
        <f t="shared" si="23"/>
        <v/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>
        <f t="shared" si="28"/>
        <v>-0.21500673740555332</v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>
        <f t="shared" si="31"/>
        <v>105</v>
      </c>
      <c r="AC115" t="str">
        <f t="shared" si="43"/>
        <v xml:space="preserve"> </v>
      </c>
      <c r="AD115" s="1" t="str">
        <f t="shared" si="33"/>
        <v xml:space="preserve"> </v>
      </c>
      <c r="AE115">
        <f t="shared" si="44"/>
        <v>75</v>
      </c>
      <c r="AF115" t="str">
        <f t="shared" si="45"/>
        <v xml:space="preserve"> </v>
      </c>
      <c r="AG115" t="str">
        <f t="shared" si="35"/>
        <v xml:space="preserve"> </v>
      </c>
      <c r="AH115" t="str">
        <f t="shared" si="36"/>
        <v xml:space="preserve"> </v>
      </c>
      <c r="AI115" t="str">
        <f t="shared" si="46"/>
        <v xml:space="preserve"> 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728</v>
      </c>
      <c r="AP115" t="s">
        <v>1054</v>
      </c>
      <c r="AQ115">
        <v>-2.1898009776547989</v>
      </c>
      <c r="AR115">
        <v>21.500673740555332</v>
      </c>
      <c r="AS115">
        <v>9.2448450088761458</v>
      </c>
      <c r="AT115">
        <v>2.1898009776547989</v>
      </c>
      <c r="AU115">
        <v>-21.500673740555332</v>
      </c>
      <c r="AV115" t="s">
        <v>1239</v>
      </c>
    </row>
    <row r="116" spans="1:48" x14ac:dyDescent="0.25">
      <c r="A116">
        <v>1.1899999999999978E-9</v>
      </c>
      <c r="B116" t="s">
        <v>388</v>
      </c>
      <c r="C116" s="3">
        <v>5</v>
      </c>
      <c r="D116" s="3">
        <v>0</v>
      </c>
      <c r="E116" s="3">
        <v>11</v>
      </c>
      <c r="F116" s="3">
        <v>16</v>
      </c>
      <c r="G116" s="4">
        <v>29</v>
      </c>
      <c r="H116" s="4">
        <v>27.75</v>
      </c>
      <c r="I116" s="5">
        <v>13907.99142</v>
      </c>
      <c r="J116" s="4">
        <v>16.508030933967877</v>
      </c>
      <c r="K116" s="4">
        <v>15.537513997760358</v>
      </c>
      <c r="L116" s="4">
        <v>8.7233482289275166</v>
      </c>
      <c r="M116" s="4">
        <v>8.5125584093454965</v>
      </c>
      <c r="N116" s="4">
        <v>1.5940000000000001</v>
      </c>
      <c r="O116" s="4">
        <v>11.052631578947365</v>
      </c>
      <c r="P116" s="4">
        <v>4.2450450450450452</v>
      </c>
      <c r="Q116" s="36" t="str">
        <f t="shared" si="21"/>
        <v xml:space="preserve"> </v>
      </c>
      <c r="R116" t="str">
        <f t="shared" si="22"/>
        <v xml:space="preserve"> </v>
      </c>
      <c r="S116" s="37" t="str">
        <f t="shared" si="23"/>
        <v/>
      </c>
      <c r="T116" s="37" t="str">
        <f t="shared" si="24"/>
        <v/>
      </c>
      <c r="U116" s="37" t="str">
        <f t="shared" si="25"/>
        <v/>
      </c>
      <c r="V116" s="37" t="str">
        <f t="shared" si="26"/>
        <v/>
      </c>
      <c r="W116" s="37" t="str">
        <f t="shared" si="27"/>
        <v/>
      </c>
      <c r="X116" s="37">
        <f t="shared" si="28"/>
        <v>-0.23147101317160734</v>
      </c>
      <c r="Y116" t="str">
        <f t="shared" si="41"/>
        <v xml:space="preserve"> </v>
      </c>
      <c r="Z116" s="1" t="str">
        <f t="shared" si="30"/>
        <v xml:space="preserve"> </v>
      </c>
      <c r="AA116" t="str">
        <f t="shared" si="42"/>
        <v xml:space="preserve"> </v>
      </c>
      <c r="AB116" s="1">
        <f t="shared" si="31"/>
        <v>93</v>
      </c>
      <c r="AC116" t="str">
        <f t="shared" si="43"/>
        <v xml:space="preserve"> </v>
      </c>
      <c r="AD116" s="1" t="str">
        <f t="shared" si="33"/>
        <v xml:space="preserve"> </v>
      </c>
      <c r="AE116" t="str">
        <f t="shared" si="44"/>
        <v xml:space="preserve"> </v>
      </c>
      <c r="AF116" t="str">
        <f t="shared" si="45"/>
        <v xml:space="preserve"> </v>
      </c>
      <c r="AG116">
        <f t="shared" si="35"/>
        <v>4.2450450462350453</v>
      </c>
      <c r="AH116" t="str">
        <f t="shared" si="36"/>
        <v xml:space="preserve"> </v>
      </c>
      <c r="AI116">
        <f t="shared" si="46"/>
        <v>35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388</v>
      </c>
      <c r="AP116" t="s">
        <v>1026</v>
      </c>
      <c r="AQ116">
        <v>4.2954563999399671</v>
      </c>
      <c r="AR116">
        <v>23.147101317160732</v>
      </c>
      <c r="AS116">
        <v>4.5045045045045029</v>
      </c>
      <c r="AT116">
        <v>-4.2954563999399671</v>
      </c>
      <c r="AU116">
        <v>-23.147101317160732</v>
      </c>
      <c r="AV116" t="s">
        <v>1240</v>
      </c>
    </row>
    <row r="117" spans="1:48" x14ac:dyDescent="0.25">
      <c r="A117">
        <v>1.1999999999999977E-9</v>
      </c>
      <c r="B117" t="s">
        <v>583</v>
      </c>
      <c r="C117" s="3">
        <v>20</v>
      </c>
      <c r="D117" s="3">
        <v>1</v>
      </c>
      <c r="E117" s="3">
        <v>6</v>
      </c>
      <c r="F117" s="3">
        <v>27</v>
      </c>
      <c r="G117" s="4">
        <v>116</v>
      </c>
      <c r="H117" s="4">
        <v>91.63</v>
      </c>
      <c r="I117" s="5">
        <v>43838.085132380002</v>
      </c>
      <c r="J117" s="4">
        <v>8.1354878806712243</v>
      </c>
      <c r="K117" s="4">
        <v>7.5378413951957874</v>
      </c>
      <c r="L117" s="4" t="s">
        <v>1019</v>
      </c>
      <c r="M117" s="4" t="s">
        <v>1019</v>
      </c>
      <c r="N117" s="4">
        <v>11.298</v>
      </c>
      <c r="O117" s="4">
        <v>18.045321473179175</v>
      </c>
      <c r="P117" s="4">
        <v>1.8258212375859437</v>
      </c>
      <c r="Q117" s="36">
        <f t="shared" si="21"/>
        <v>74.074074075274069</v>
      </c>
      <c r="R117" t="str">
        <f t="shared" si="22"/>
        <v xml:space="preserve"> </v>
      </c>
      <c r="S117" s="37">
        <f t="shared" si="23"/>
        <v>0.265960931026476</v>
      </c>
      <c r="T117" s="37" t="str">
        <f t="shared" si="24"/>
        <v/>
      </c>
      <c r="U117" s="37" t="str">
        <f t="shared" si="25"/>
        <v/>
      </c>
      <c r="V117" s="37" t="str">
        <f t="shared" si="26"/>
        <v/>
      </c>
      <c r="W117" s="37" t="str">
        <f t="shared" si="27"/>
        <v xml:space="preserve"> </v>
      </c>
      <c r="X117" s="37" t="str">
        <f t="shared" si="28"/>
        <v xml:space="preserve"> </v>
      </c>
      <c r="Y117" t="str">
        <f t="shared" si="41"/>
        <v xml:space="preserve"> </v>
      </c>
      <c r="Z117" s="1" t="str">
        <f t="shared" si="30"/>
        <v xml:space="preserve"> </v>
      </c>
      <c r="AA117" t="str">
        <f t="shared" si="42"/>
        <v xml:space="preserve"> </v>
      </c>
      <c r="AB117" s="1" t="str">
        <f t="shared" si="31"/>
        <v xml:space="preserve"> </v>
      </c>
      <c r="AC117">
        <f t="shared" si="43"/>
        <v>58</v>
      </c>
      <c r="AD117" s="1" t="str">
        <f t="shared" si="33"/>
        <v xml:space="preserve"> </v>
      </c>
      <c r="AE117">
        <f t="shared" si="44"/>
        <v>62</v>
      </c>
      <c r="AF117" t="str">
        <f t="shared" si="45"/>
        <v xml:space="preserve"> </v>
      </c>
      <c r="AG117" t="str">
        <f t="shared" si="35"/>
        <v xml:space="preserve"> </v>
      </c>
      <c r="AH117" t="str">
        <f t="shared" si="36"/>
        <v xml:space="preserve"> </v>
      </c>
      <c r="AI117" t="str">
        <f t="shared" si="46"/>
        <v xml:space="preserve"> 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583</v>
      </c>
      <c r="AP117" t="s">
        <v>1024</v>
      </c>
      <c r="AQ117">
        <v>52.834886383611</v>
      </c>
      <c r="AR117" t="e">
        <v>#VALUE!</v>
      </c>
      <c r="AS117">
        <v>26.596092982647601</v>
      </c>
      <c r="AT117">
        <v>-52.834886383611</v>
      </c>
      <c r="AU117" t="e">
        <v>#VALUE!</v>
      </c>
      <c r="AV117" t="s">
        <v>1241</v>
      </c>
    </row>
    <row r="118" spans="1:48" x14ac:dyDescent="0.25">
      <c r="A118">
        <v>1.2099999999999977E-9</v>
      </c>
      <c r="B118" t="s">
        <v>327</v>
      </c>
      <c r="C118" s="3">
        <v>16</v>
      </c>
      <c r="D118" s="3">
        <v>2</v>
      </c>
      <c r="E118" s="3">
        <v>12</v>
      </c>
      <c r="F118" s="3">
        <v>30</v>
      </c>
      <c r="G118" s="4">
        <v>26</v>
      </c>
      <c r="H118" s="4">
        <v>23.9</v>
      </c>
      <c r="I118" s="5">
        <v>10544.1394776</v>
      </c>
      <c r="J118" s="4">
        <v>15.136162127929069</v>
      </c>
      <c r="K118" s="4">
        <v>13.003264417845482</v>
      </c>
      <c r="L118" s="4">
        <v>7.6781450775867279</v>
      </c>
      <c r="M118" s="4">
        <v>6.6838105635880796</v>
      </c>
      <c r="N118" s="4">
        <v>1.0629999999999999</v>
      </c>
      <c r="O118" s="4">
        <v>284.28571428571428</v>
      </c>
      <c r="P118" s="4">
        <v>1.092050209205021</v>
      </c>
      <c r="Q118" s="36" t="str">
        <f t="shared" si="21"/>
        <v xml:space="preserve"> </v>
      </c>
      <c r="R118" t="str">
        <f t="shared" si="22"/>
        <v xml:space="preserve"> </v>
      </c>
      <c r="S118" s="37" t="str">
        <f t="shared" si="23"/>
        <v/>
      </c>
      <c r="T118" s="37" t="str">
        <f t="shared" si="24"/>
        <v/>
      </c>
      <c r="U118" s="37" t="str">
        <f t="shared" si="25"/>
        <v/>
      </c>
      <c r="V118" s="37" t="str">
        <f t="shared" si="26"/>
        <v/>
      </c>
      <c r="W118" s="37" t="str">
        <f t="shared" si="27"/>
        <v/>
      </c>
      <c r="X118" s="37">
        <f t="shared" si="28"/>
        <v>-0.32355365137995695</v>
      </c>
      <c r="Y118" t="str">
        <f t="shared" si="41"/>
        <v xml:space="preserve"> </v>
      </c>
      <c r="Z118" s="1" t="str">
        <f t="shared" si="30"/>
        <v xml:space="preserve"> </v>
      </c>
      <c r="AA118" t="str">
        <f t="shared" si="42"/>
        <v xml:space="preserve"> </v>
      </c>
      <c r="AB118" s="1">
        <f t="shared" si="31"/>
        <v>66</v>
      </c>
      <c r="AC118" t="str">
        <f t="shared" si="43"/>
        <v xml:space="preserve"> 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327</v>
      </c>
      <c r="AP118" t="s">
        <v>1078</v>
      </c>
      <c r="AQ118">
        <v>12.248802167601758</v>
      </c>
      <c r="AR118">
        <v>32.355365137995697</v>
      </c>
      <c r="AS118">
        <v>8.7866108786611044</v>
      </c>
      <c r="AT118">
        <v>-12.248802167601758</v>
      </c>
      <c r="AU118">
        <v>-32.355365137995697</v>
      </c>
      <c r="AV118" t="s">
        <v>1242</v>
      </c>
    </row>
    <row r="119" spans="1:48" x14ac:dyDescent="0.25">
      <c r="A119">
        <v>1.2199999999999976E-9</v>
      </c>
      <c r="B119" t="s">
        <v>662</v>
      </c>
      <c r="C119" s="3">
        <v>24</v>
      </c>
      <c r="D119" s="3">
        <v>1</v>
      </c>
      <c r="E119" s="3">
        <v>12</v>
      </c>
      <c r="F119" s="3">
        <v>37</v>
      </c>
      <c r="G119" s="4">
        <v>60</v>
      </c>
      <c r="H119" s="4" t="s">
        <v>161</v>
      </c>
      <c r="I119" s="5" t="s">
        <v>161</v>
      </c>
      <c r="J119" s="4" t="s">
        <v>1019</v>
      </c>
      <c r="K119" s="4" t="s">
        <v>1019</v>
      </c>
      <c r="L119" s="4" t="s">
        <v>1019</v>
      </c>
      <c r="M119" s="4" t="s">
        <v>1019</v>
      </c>
      <c r="N119" s="4">
        <v>2.7650000000000001</v>
      </c>
      <c r="O119" s="4">
        <v>7.6190476190476266</v>
      </c>
      <c r="P119" s="4" t="s">
        <v>166</v>
      </c>
      <c r="Q119" s="36" t="str">
        <f t="shared" si="21"/>
        <v xml:space="preserve"> </v>
      </c>
      <c r="R119" t="str">
        <f t="shared" si="22"/>
        <v xml:space="preserve"> </v>
      </c>
      <c r="S119" s="37" t="str">
        <f t="shared" si="23"/>
        <v xml:space="preserve"> </v>
      </c>
      <c r="T119" s="37" t="str">
        <f t="shared" si="24"/>
        <v xml:space="preserve"> </v>
      </c>
      <c r="U119" s="37" t="str">
        <f t="shared" si="25"/>
        <v xml:space="preserve"> </v>
      </c>
      <c r="V119" s="37" t="str">
        <f t="shared" si="26"/>
        <v xml:space="preserve"> </v>
      </c>
      <c r="W119" s="37" t="str">
        <f t="shared" si="27"/>
        <v xml:space="preserve"> </v>
      </c>
      <c r="X119" s="37" t="str">
        <f t="shared" si="28"/>
        <v xml:space="preserve"> </v>
      </c>
      <c r="Y119" t="str">
        <f t="shared" si="41"/>
        <v xml:space="preserve"> </v>
      </c>
      <c r="Z119" s="1" t="str">
        <f t="shared" si="30"/>
        <v xml:space="preserve"> </v>
      </c>
      <c r="AA119" t="str">
        <f t="shared" si="42"/>
        <v xml:space="preserve"> </v>
      </c>
      <c r="AB119" s="1" t="str">
        <f t="shared" si="31"/>
        <v xml:space="preserve"> </v>
      </c>
      <c r="AC119" t="str">
        <f t="shared" si="43"/>
        <v xml:space="preserve"> 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 t="str">
        <f t="shared" si="35"/>
        <v xml:space="preserve"> </v>
      </c>
      <c r="AH119" t="str">
        <f t="shared" si="36"/>
        <v xml:space="preserve"> </v>
      </c>
      <c r="AI119" t="str">
        <f t="shared" si="46"/>
        <v xml:space="preserve"> 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662</v>
      </c>
      <c r="AP119" t="s">
        <v>1028</v>
      </c>
      <c r="AQ119" t="e">
        <v>#VALUE!</v>
      </c>
      <c r="AR119" t="e">
        <v>#VALUE!</v>
      </c>
      <c r="AS119" t="s">
        <v>166</v>
      </c>
      <c r="AT119" t="e">
        <v>#VALUE!</v>
      </c>
      <c r="AU119" t="e">
        <v>#VALUE!</v>
      </c>
      <c r="AV119" t="s">
        <v>1243</v>
      </c>
    </row>
    <row r="120" spans="1:48" x14ac:dyDescent="0.25">
      <c r="A120">
        <v>1.2299999999999976E-9</v>
      </c>
      <c r="B120" t="s">
        <v>668</v>
      </c>
      <c r="C120" s="3">
        <v>0</v>
      </c>
      <c r="D120" s="3">
        <v>1</v>
      </c>
      <c r="E120" s="3">
        <v>13</v>
      </c>
      <c r="F120" s="3">
        <v>14</v>
      </c>
      <c r="G120" s="4">
        <v>139.5</v>
      </c>
      <c r="H120" s="4">
        <v>135.06</v>
      </c>
      <c r="I120" s="5">
        <v>22199.236979460002</v>
      </c>
      <c r="J120" s="4">
        <v>18.185000673219335</v>
      </c>
      <c r="K120" s="4">
        <v>14.899062327633757</v>
      </c>
      <c r="L120" s="4">
        <v>13.133768747859834</v>
      </c>
      <c r="M120" s="4">
        <v>12.122308048883271</v>
      </c>
      <c r="N120" s="4">
        <v>7.0739999999999998</v>
      </c>
      <c r="O120" s="4">
        <v>12.777777777777787</v>
      </c>
      <c r="P120" s="4">
        <v>1.1846586702206428</v>
      </c>
      <c r="Q120" s="36" t="str">
        <f t="shared" si="21"/>
        <v xml:space="preserve"> 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>
        <f t="shared" si="27"/>
        <v>0.157088049696267</v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>
        <f t="shared" si="42"/>
        <v>104</v>
      </c>
      <c r="AB120" s="1" t="str">
        <f t="shared" si="31"/>
        <v xml:space="preserve"> </v>
      </c>
      <c r="AC120" t="str">
        <f t="shared" si="43"/>
        <v xml:space="preserve"> </v>
      </c>
      <c r="AD120" s="1" t="str">
        <f t="shared" si="33"/>
        <v xml:space="preserve"> </v>
      </c>
      <c r="AE120" t="str">
        <f t="shared" si="44"/>
        <v xml:space="preserve"> 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668</v>
      </c>
      <c r="AP120" t="s">
        <v>1031</v>
      </c>
      <c r="AQ120">
        <v>-5.4266978756454698</v>
      </c>
      <c r="AR120">
        <v>-15.7088049696267</v>
      </c>
      <c r="AS120">
        <v>3.2874278098622867</v>
      </c>
      <c r="AT120">
        <v>5.4266978756454698</v>
      </c>
      <c r="AU120">
        <v>15.7088049696267</v>
      </c>
      <c r="AV120" t="s">
        <v>1244</v>
      </c>
    </row>
    <row r="121" spans="1:48" x14ac:dyDescent="0.25">
      <c r="A121">
        <v>1.2399999999999976E-9</v>
      </c>
      <c r="B121" t="s">
        <v>691</v>
      </c>
      <c r="C121" s="3">
        <v>10</v>
      </c>
      <c r="D121" s="3">
        <v>1</v>
      </c>
      <c r="E121" s="3">
        <v>5</v>
      </c>
      <c r="F121" s="3">
        <v>16</v>
      </c>
      <c r="G121" s="4">
        <v>285.5</v>
      </c>
      <c r="H121" s="4">
        <v>262.07</v>
      </c>
      <c r="I121" s="5">
        <v>12878.036461739999</v>
      </c>
      <c r="J121" s="4">
        <v>21.189359637774903</v>
      </c>
      <c r="K121" s="4">
        <v>19.126404904393517</v>
      </c>
      <c r="L121" s="4">
        <v>16.364036191777629</v>
      </c>
      <c r="M121" s="4">
        <v>15.0997848164907</v>
      </c>
      <c r="N121" s="4">
        <v>11.606</v>
      </c>
      <c r="O121" s="4">
        <v>12.037735849056602</v>
      </c>
      <c r="P121" s="4">
        <v>2.2894646468500784E-2</v>
      </c>
      <c r="Q121" s="36" t="str">
        <f t="shared" si="21"/>
        <v xml:space="preserve"> </v>
      </c>
      <c r="R121" t="str">
        <f t="shared" si="22"/>
        <v xml:space="preserve"> </v>
      </c>
      <c r="S121" s="37" t="str">
        <f t="shared" si="23"/>
        <v/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>
        <f t="shared" si="27"/>
        <v>0.44167535501860655</v>
      </c>
      <c r="X121" s="37" t="str">
        <f t="shared" si="28"/>
        <v/>
      </c>
      <c r="Y121" t="str">
        <f t="shared" si="41"/>
        <v xml:space="preserve"> </v>
      </c>
      <c r="Z121" s="1" t="str">
        <f t="shared" si="30"/>
        <v xml:space="preserve"> </v>
      </c>
      <c r="AA121">
        <f t="shared" si="42"/>
        <v>48</v>
      </c>
      <c r="AB121" s="1" t="str">
        <f t="shared" si="31"/>
        <v xml:space="preserve"> </v>
      </c>
      <c r="AC121" t="str">
        <f t="shared" si="43"/>
        <v xml:space="preserve"> </v>
      </c>
      <c r="AD121" s="1" t="str">
        <f t="shared" si="33"/>
        <v xml:space="preserve"> </v>
      </c>
      <c r="AE121" t="str">
        <f t="shared" si="44"/>
        <v xml:space="preserve"> </v>
      </c>
      <c r="AF121" t="str">
        <f t="shared" si="45"/>
        <v xml:space="preserve"> </v>
      </c>
      <c r="AG121" t="str">
        <f t="shared" si="35"/>
        <v xml:space="preserve"> </v>
      </c>
      <c r="AH121" t="str">
        <f t="shared" si="36"/>
        <v xml:space="preserve"> </v>
      </c>
      <c r="AI121" t="str">
        <f t="shared" si="46"/>
        <v xml:space="preserve"> 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691</v>
      </c>
      <c r="AP121" t="s">
        <v>1054</v>
      </c>
      <c r="AQ121">
        <v>-22.844329612808</v>
      </c>
      <c r="AR121">
        <v>-44.167535501860655</v>
      </c>
      <c r="AS121">
        <v>8.9403594459495537</v>
      </c>
      <c r="AT121">
        <v>22.844329612808</v>
      </c>
      <c r="AU121">
        <v>44.167535501860655</v>
      </c>
      <c r="AV121" t="s">
        <v>1245</v>
      </c>
    </row>
    <row r="122" spans="1:48" x14ac:dyDescent="0.25">
      <c r="A122">
        <v>1.2499999999999975E-9</v>
      </c>
      <c r="B122" t="s">
        <v>447</v>
      </c>
      <c r="C122" s="3">
        <v>11</v>
      </c>
      <c r="D122" s="3">
        <v>0</v>
      </c>
      <c r="E122" s="3">
        <v>12</v>
      </c>
      <c r="F122" s="3">
        <v>23</v>
      </c>
      <c r="G122" s="4">
        <v>84.5</v>
      </c>
      <c r="H122" s="4">
        <v>73.8</v>
      </c>
      <c r="I122" s="5">
        <v>85762.63373039999</v>
      </c>
      <c r="J122" s="4">
        <v>13.440174831542523</v>
      </c>
      <c r="K122" s="4">
        <v>13.880007523039307</v>
      </c>
      <c r="L122" s="4">
        <v>5.6616696502951758</v>
      </c>
      <c r="M122" s="4">
        <v>5.8263500919083171</v>
      </c>
      <c r="N122" s="4">
        <v>4.5440000000000005</v>
      </c>
      <c r="O122" s="4">
        <v>648.12500000000011</v>
      </c>
      <c r="P122" s="4">
        <v>1.6558265582655827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 t="str">
        <f t="shared" si="25"/>
        <v/>
      </c>
      <c r="V122" s="37" t="str">
        <f t="shared" si="26"/>
        <v/>
      </c>
      <c r="W122" s="37" t="str">
        <f t="shared" si="27"/>
        <v/>
      </c>
      <c r="X122" s="37">
        <f t="shared" si="28"/>
        <v>-0.50120560065806752</v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>
        <f t="shared" si="31"/>
        <v>20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447</v>
      </c>
      <c r="AP122" t="s">
        <v>1078</v>
      </c>
      <c r="AQ122">
        <v>22.081209848531657</v>
      </c>
      <c r="AR122">
        <v>50.12056006580675</v>
      </c>
      <c r="AS122">
        <v>14.498644986449861</v>
      </c>
      <c r="AT122">
        <v>-22.081209848531657</v>
      </c>
      <c r="AU122">
        <v>-50.12056006580675</v>
      </c>
      <c r="AV122" t="s">
        <v>1246</v>
      </c>
    </row>
    <row r="123" spans="1:48" x14ac:dyDescent="0.25">
      <c r="A123">
        <v>1.2599999999999975E-9</v>
      </c>
      <c r="B123" t="s">
        <v>509</v>
      </c>
      <c r="C123" s="3">
        <v>20</v>
      </c>
      <c r="D123" s="3">
        <v>1</v>
      </c>
      <c r="E123" s="3">
        <v>10</v>
      </c>
      <c r="F123" s="3">
        <v>31</v>
      </c>
      <c r="G123" s="4">
        <v>250</v>
      </c>
      <c r="H123" s="4">
        <v>227.68</v>
      </c>
      <c r="I123" s="5">
        <v>99766.871520000001</v>
      </c>
      <c r="J123" s="4">
        <v>29.47695494562403</v>
      </c>
      <c r="K123" s="4">
        <v>27.066096053257251</v>
      </c>
      <c r="L123" s="4">
        <v>15.492531906319199</v>
      </c>
      <c r="M123" s="4">
        <v>14.70513383823014</v>
      </c>
      <c r="N123" s="4">
        <v>7.7240000000000002</v>
      </c>
      <c r="O123" s="4">
        <v>18.378131476098943</v>
      </c>
      <c r="P123" s="4">
        <v>1.0312719606465213</v>
      </c>
      <c r="Q123" s="36" t="str">
        <f t="shared" si="21"/>
        <v xml:space="preserve"> </v>
      </c>
      <c r="R123" t="str">
        <f t="shared" si="22"/>
        <v xml:space="preserve"> </v>
      </c>
      <c r="S123" s="37" t="str">
        <f t="shared" si="23"/>
        <v/>
      </c>
      <c r="T123" s="37" t="str">
        <f t="shared" si="24"/>
        <v/>
      </c>
      <c r="U123" s="37">
        <f t="shared" si="25"/>
        <v>0.70891278982623307</v>
      </c>
      <c r="V123" s="37" t="str">
        <f t="shared" si="26"/>
        <v/>
      </c>
      <c r="W123" s="37">
        <f t="shared" si="27"/>
        <v>0.36489562687489641</v>
      </c>
      <c r="X123" s="37" t="str">
        <f t="shared" si="28"/>
        <v/>
      </c>
      <c r="Y123">
        <f t="shared" si="41"/>
        <v>13</v>
      </c>
      <c r="Z123" s="1" t="str">
        <f t="shared" si="30"/>
        <v xml:space="preserve"> </v>
      </c>
      <c r="AA123">
        <f t="shared" si="42"/>
        <v>59</v>
      </c>
      <c r="AB123" s="1" t="str">
        <f t="shared" si="31"/>
        <v xml:space="preserve"> </v>
      </c>
      <c r="AC123" t="str">
        <f t="shared" si="43"/>
        <v xml:space="preserve"> 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 t="str">
        <f t="shared" si="35"/>
        <v xml:space="preserve"> </v>
      </c>
      <c r="AH123" t="str">
        <f t="shared" si="36"/>
        <v xml:space="preserve"> </v>
      </c>
      <c r="AI123" t="str">
        <f t="shared" si="46"/>
        <v xml:space="preserve"> 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509</v>
      </c>
      <c r="AP123" t="s">
        <v>1020</v>
      </c>
      <c r="AQ123">
        <v>-70.891278982623305</v>
      </c>
      <c r="AR123">
        <v>-36.489562687489638</v>
      </c>
      <c r="AS123">
        <v>9.8032326071679563</v>
      </c>
      <c r="AT123">
        <v>70.891278982623305</v>
      </c>
      <c r="AU123">
        <v>36.489562687489638</v>
      </c>
      <c r="AV123" t="s">
        <v>1247</v>
      </c>
    </row>
    <row r="124" spans="1:48" x14ac:dyDescent="0.25">
      <c r="A124">
        <v>1.2699999999999975E-9</v>
      </c>
      <c r="B124" t="s">
        <v>734</v>
      </c>
      <c r="C124" s="3">
        <v>6</v>
      </c>
      <c r="D124" s="3">
        <v>2</v>
      </c>
      <c r="E124" s="3">
        <v>9</v>
      </c>
      <c r="F124" s="3">
        <v>17</v>
      </c>
      <c r="G124" s="4">
        <v>14</v>
      </c>
      <c r="H124" s="4">
        <v>11.22</v>
      </c>
      <c r="I124" s="5">
        <v>8424.0211268400017</v>
      </c>
      <c r="J124" s="4">
        <v>14.571428571428571</v>
      </c>
      <c r="K124" s="4">
        <v>12.425249169435217</v>
      </c>
      <c r="L124" s="4">
        <v>10.800697913820047</v>
      </c>
      <c r="M124" s="4">
        <v>9.8265168064691331</v>
      </c>
      <c r="N124" s="4">
        <v>0.77</v>
      </c>
      <c r="O124" s="4">
        <v>-25.000000000000007</v>
      </c>
      <c r="P124" s="4">
        <v>4.5276292335115862</v>
      </c>
      <c r="Q124" s="36" t="str">
        <f t="shared" si="21"/>
        <v xml:space="preserve"> </v>
      </c>
      <c r="R124" t="str">
        <f t="shared" si="22"/>
        <v xml:space="preserve"> </v>
      </c>
      <c r="S124" s="37">
        <f t="shared" si="23"/>
        <v>0.24777183727713015</v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 t="str">
        <f t="shared" si="30"/>
        <v xml:space="preserve"> </v>
      </c>
      <c r="AA124" t="str">
        <f t="shared" si="42"/>
        <v xml:space="preserve"> </v>
      </c>
      <c r="AB124" s="1" t="str">
        <f t="shared" si="31"/>
        <v xml:space="preserve"> </v>
      </c>
      <c r="AC124">
        <f t="shared" si="43"/>
        <v>70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4.5276292347815863</v>
      </c>
      <c r="AH124" t="str">
        <f t="shared" si="36"/>
        <v xml:space="preserve"> </v>
      </c>
      <c r="AI124">
        <f t="shared" si="46"/>
        <v>25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734</v>
      </c>
      <c r="AP124" t="s">
        <v>1020</v>
      </c>
      <c r="AQ124">
        <v>15.522818765747793</v>
      </c>
      <c r="AR124">
        <v>4.8456027787375238</v>
      </c>
      <c r="AS124">
        <v>24.777183600713016</v>
      </c>
      <c r="AT124">
        <v>-15.522818765747793</v>
      </c>
      <c r="AU124">
        <v>-4.8456027787375238</v>
      </c>
      <c r="AV124" t="s">
        <v>1248</v>
      </c>
    </row>
    <row r="125" spans="1:48" x14ac:dyDescent="0.25">
      <c r="A125">
        <v>1.2799999999999974E-9</v>
      </c>
      <c r="B125" t="s">
        <v>328</v>
      </c>
      <c r="C125" s="3">
        <v>4</v>
      </c>
      <c r="D125" s="3">
        <v>9</v>
      </c>
      <c r="E125" s="3">
        <v>6</v>
      </c>
      <c r="F125" s="3">
        <v>19</v>
      </c>
      <c r="G125" s="4">
        <v>35</v>
      </c>
      <c r="H125" s="4">
        <v>38.4</v>
      </c>
      <c r="I125" s="5">
        <v>11545.1953536</v>
      </c>
      <c r="J125" s="4">
        <v>15.69910057236304</v>
      </c>
      <c r="K125" s="4">
        <v>14.74088291746641</v>
      </c>
      <c r="L125" s="4">
        <v>11.736758246680919</v>
      </c>
      <c r="M125" s="4">
        <v>11.70413495975672</v>
      </c>
      <c r="N125" s="4">
        <v>2.4460000000000002</v>
      </c>
      <c r="O125" s="4">
        <v>-21.956521739130441</v>
      </c>
      <c r="P125" s="4">
        <v>3.7291666666666665</v>
      </c>
      <c r="Q125" s="36" t="str">
        <f t="shared" si="21"/>
        <v xml:space="preserve"> </v>
      </c>
      <c r="R125" t="str">
        <f t="shared" si="22"/>
        <v xml:space="preserve"> </v>
      </c>
      <c r="S125" s="37" t="str">
        <f t="shared" si="23"/>
        <v/>
      </c>
      <c r="T125" s="37" t="str">
        <f t="shared" si="24"/>
        <v/>
      </c>
      <c r="U125" s="37" t="str">
        <f t="shared" si="25"/>
        <v/>
      </c>
      <c r="V125" s="37" t="str">
        <f t="shared" si="26"/>
        <v/>
      </c>
      <c r="W125" s="37" t="str">
        <f t="shared" si="27"/>
        <v/>
      </c>
      <c r="X125" s="37" t="str">
        <f t="shared" si="28"/>
        <v/>
      </c>
      <c r="Y125" t="str">
        <f t="shared" si="41"/>
        <v xml:space="preserve"> </v>
      </c>
      <c r="Z125" s="1" t="str">
        <f t="shared" si="30"/>
        <v xml:space="preserve"> </v>
      </c>
      <c r="AA125" t="str">
        <f t="shared" si="42"/>
        <v xml:space="preserve"> </v>
      </c>
      <c r="AB125" s="1" t="str">
        <f t="shared" si="31"/>
        <v xml:space="preserve"> </v>
      </c>
      <c r="AC125" t="str">
        <f t="shared" si="43"/>
        <v xml:space="preserve"> 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>
        <f t="shared" si="35"/>
        <v>3.7291666679466666</v>
      </c>
      <c r="AH125" t="str">
        <f t="shared" si="36"/>
        <v xml:space="preserve"> </v>
      </c>
      <c r="AI125">
        <f t="shared" si="46"/>
        <v>55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328</v>
      </c>
      <c r="AP125" t="s">
        <v>1020</v>
      </c>
      <c r="AQ125">
        <v>8.9851926483935589</v>
      </c>
      <c r="AR125">
        <v>-3.4011102991405862</v>
      </c>
      <c r="AS125">
        <v>-8.8541666666666625</v>
      </c>
      <c r="AT125">
        <v>-8.9851926483935589</v>
      </c>
      <c r="AU125">
        <v>3.4011102991405862</v>
      </c>
      <c r="AV125" t="s">
        <v>1249</v>
      </c>
    </row>
    <row r="126" spans="1:48" x14ac:dyDescent="0.25">
      <c r="A126">
        <v>1.2899999999999974E-9</v>
      </c>
      <c r="B126" t="s">
        <v>658</v>
      </c>
      <c r="C126" s="3">
        <v>38</v>
      </c>
      <c r="D126" s="3">
        <v>0</v>
      </c>
      <c r="E126" s="3">
        <v>4</v>
      </c>
      <c r="F126" s="3">
        <v>42</v>
      </c>
      <c r="G126" s="4">
        <v>178</v>
      </c>
      <c r="H126" s="4">
        <v>147.44</v>
      </c>
      <c r="I126" s="5">
        <v>111567.848</v>
      </c>
      <c r="J126" s="4" t="s">
        <v>1019</v>
      </c>
      <c r="K126" s="4" t="s">
        <v>1019</v>
      </c>
      <c r="L126" s="4">
        <v>35.133065444798341</v>
      </c>
      <c r="M126" s="4">
        <v>28.834991224446323</v>
      </c>
      <c r="N126" s="4">
        <v>2.516</v>
      </c>
      <c r="O126" s="4">
        <v>28.205128205128201</v>
      </c>
      <c r="P126" s="4">
        <v>0</v>
      </c>
      <c r="Q126" s="36">
        <f t="shared" si="21"/>
        <v>90.476190477480486</v>
      </c>
      <c r="R126" t="str">
        <f t="shared" si="22"/>
        <v xml:space="preserve"> </v>
      </c>
      <c r="S126" s="37">
        <f t="shared" si="23"/>
        <v>0.20727075549510043</v>
      </c>
      <c r="T126" s="37" t="str">
        <f t="shared" si="24"/>
        <v/>
      </c>
      <c r="U126" s="37" t="str">
        <f t="shared" si="25"/>
        <v xml:space="preserve"> </v>
      </c>
      <c r="V126" s="37" t="str">
        <f t="shared" si="26"/>
        <v xml:space="preserve"> </v>
      </c>
      <c r="W126" s="37">
        <f t="shared" si="27"/>
        <v>2.0952311522918605</v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>
        <f t="shared" si="42"/>
        <v>3</v>
      </c>
      <c r="AB126" s="1" t="str">
        <f t="shared" si="31"/>
        <v xml:space="preserve"> </v>
      </c>
      <c r="AC126">
        <f t="shared" si="43"/>
        <v>98</v>
      </c>
      <c r="AD126" s="1" t="str">
        <f t="shared" si="33"/>
        <v xml:space="preserve"> </v>
      </c>
      <c r="AE126">
        <f t="shared" si="44"/>
        <v>7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 t="str">
        <f t="shared" si="38"/>
        <v xml:space="preserve"> </v>
      </c>
      <c r="AL126" t="str">
        <f t="shared" si="39"/>
        <v xml:space="preserve"> </v>
      </c>
      <c r="AM126" t="str">
        <f t="shared" si="48"/>
        <v xml:space="preserve"> </v>
      </c>
      <c r="AN126" t="str">
        <f t="shared" si="49"/>
        <v xml:space="preserve"> </v>
      </c>
      <c r="AO126" t="s">
        <v>658</v>
      </c>
      <c r="AP126" t="s">
        <v>1033</v>
      </c>
      <c r="AQ126" t="e">
        <v>#VALUE!</v>
      </c>
      <c r="AR126">
        <v>-209.52311522918606</v>
      </c>
      <c r="AS126">
        <v>20.727075420510044</v>
      </c>
      <c r="AT126" t="e">
        <v>#VALUE!</v>
      </c>
      <c r="AU126">
        <v>209.52311522918606</v>
      </c>
      <c r="AV126" t="s">
        <v>1250</v>
      </c>
    </row>
    <row r="127" spans="1:48" x14ac:dyDescent="0.25">
      <c r="A127">
        <v>1.2999999999999974E-9</v>
      </c>
      <c r="B127" t="s">
        <v>287</v>
      </c>
      <c r="C127" s="3">
        <v>20</v>
      </c>
      <c r="D127" s="3">
        <v>2</v>
      </c>
      <c r="E127" s="3">
        <v>11</v>
      </c>
      <c r="F127" s="3">
        <v>33</v>
      </c>
      <c r="G127" s="4">
        <v>51.5</v>
      </c>
      <c r="H127" s="4">
        <v>45.82</v>
      </c>
      <c r="I127" s="5">
        <v>209458.53011152003</v>
      </c>
      <c r="J127" s="4">
        <v>15.273333333333333</v>
      </c>
      <c r="K127" s="4">
        <v>14.037990196078431</v>
      </c>
      <c r="L127" s="4">
        <v>10.469630884599361</v>
      </c>
      <c r="M127" s="4">
        <v>9.7650557375829532</v>
      </c>
      <c r="N127" s="4">
        <v>3</v>
      </c>
      <c r="O127" s="4">
        <v>17.377049180327866</v>
      </c>
      <c r="P127" s="4">
        <v>3.0772588389349629</v>
      </c>
      <c r="Q127" s="36" t="str">
        <f t="shared" si="21"/>
        <v xml:space="preserve"> </v>
      </c>
      <c r="R127" t="str">
        <f t="shared" si="22"/>
        <v xml:space="preserve"> </v>
      </c>
      <c r="S127" s="37" t="str">
        <f t="shared" si="23"/>
        <v/>
      </c>
      <c r="T127" s="37" t="str">
        <f t="shared" si="24"/>
        <v/>
      </c>
      <c r="U127" s="37" t="str">
        <f t="shared" si="25"/>
        <v/>
      </c>
      <c r="V127" s="37" t="str">
        <f t="shared" si="26"/>
        <v/>
      </c>
      <c r="W127" s="37" t="str">
        <f t="shared" si="27"/>
        <v/>
      </c>
      <c r="X127" s="37" t="str">
        <f t="shared" si="28"/>
        <v/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 t="str">
        <f t="shared" si="43"/>
        <v xml:space="preserve"> </v>
      </c>
      <c r="AD127" s="1" t="str">
        <f t="shared" si="33"/>
        <v xml:space="preserve"> </v>
      </c>
      <c r="AE127" t="str">
        <f t="shared" si="44"/>
        <v xml:space="preserve"> </v>
      </c>
      <c r="AF127" t="str">
        <f t="shared" si="45"/>
        <v xml:space="preserve"> </v>
      </c>
      <c r="AG127">
        <f t="shared" si="35"/>
        <v>3.077258840234963</v>
      </c>
      <c r="AH127" t="str">
        <f t="shared" si="36"/>
        <v xml:space="preserve"> </v>
      </c>
      <c r="AI127">
        <f t="shared" si="46"/>
        <v>109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287</v>
      </c>
      <c r="AP127" t="s">
        <v>1033</v>
      </c>
      <c r="AQ127">
        <v>11.453558467078251</v>
      </c>
      <c r="AR127">
        <v>7.7623109263674444</v>
      </c>
      <c r="AS127">
        <v>12.396333478830201</v>
      </c>
      <c r="AT127">
        <v>-11.453558467078251</v>
      </c>
      <c r="AU127">
        <v>-7.7623109263674444</v>
      </c>
      <c r="AV127" t="s">
        <v>1251</v>
      </c>
    </row>
    <row r="128" spans="1:48" x14ac:dyDescent="0.25">
      <c r="A128">
        <v>1.3099999999999973E-9</v>
      </c>
      <c r="B128" t="s">
        <v>277</v>
      </c>
      <c r="C128" s="3">
        <v>0</v>
      </c>
      <c r="D128" s="3">
        <v>0</v>
      </c>
      <c r="E128" s="3">
        <v>1</v>
      </c>
      <c r="F128" s="3">
        <v>1</v>
      </c>
      <c r="G128" s="4" t="s">
        <v>161</v>
      </c>
      <c r="H128" s="4" t="s">
        <v>161</v>
      </c>
      <c r="I128" s="5" t="s">
        <v>161</v>
      </c>
      <c r="J128" s="4" t="s">
        <v>1019</v>
      </c>
      <c r="K128" s="4" t="s">
        <v>1019</v>
      </c>
      <c r="L128" s="4" t="s">
        <v>1019</v>
      </c>
      <c r="M128" s="4" t="s">
        <v>1019</v>
      </c>
      <c r="N128" s="4">
        <v>2.04</v>
      </c>
      <c r="O128" s="4">
        <v>10.204081632653072</v>
      </c>
      <c r="P128" s="4" t="s">
        <v>166</v>
      </c>
      <c r="Q128" s="36" t="str">
        <f t="shared" si="21"/>
        <v xml:space="preserve"> </v>
      </c>
      <c r="R128" t="str">
        <f t="shared" si="22"/>
        <v xml:space="preserve"> </v>
      </c>
      <c r="S128" s="37" t="str">
        <f t="shared" si="23"/>
        <v xml:space="preserve"> </v>
      </c>
      <c r="T128" s="37" t="str">
        <f t="shared" si="24"/>
        <v xml:space="preserve"> </v>
      </c>
      <c r="U128" s="37" t="str">
        <f t="shared" si="25"/>
        <v xml:space="preserve"> </v>
      </c>
      <c r="V128" s="37" t="str">
        <f t="shared" si="26"/>
        <v xml:space="preserve"> </v>
      </c>
      <c r="W128" s="37" t="str">
        <f t="shared" si="27"/>
        <v xml:space="preserve"> </v>
      </c>
      <c r="X128" s="37" t="str">
        <f t="shared" si="28"/>
        <v xml:space="preserve"> </v>
      </c>
      <c r="Y128" t="str">
        <f t="shared" si="41"/>
        <v xml:space="preserve"> </v>
      </c>
      <c r="Z128" s="1" t="str">
        <f t="shared" si="30"/>
        <v xml:space="preserve"> </v>
      </c>
      <c r="AA128" t="str">
        <f t="shared" si="42"/>
        <v xml:space="preserve"> </v>
      </c>
      <c r="AB128" s="1" t="str">
        <f t="shared" si="31"/>
        <v xml:space="preserve"> </v>
      </c>
      <c r="AC128" t="str">
        <f t="shared" si="43"/>
        <v xml:space="preserve"> 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 t="str">
        <f t="shared" si="35"/>
        <v xml:space="preserve"> </v>
      </c>
      <c r="AH128" t="str">
        <f t="shared" si="36"/>
        <v xml:space="preserve"> </v>
      </c>
      <c r="AI128" t="str">
        <f t="shared" si="46"/>
        <v xml:space="preserve"> 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277</v>
      </c>
      <c r="AP128" t="s">
        <v>1033</v>
      </c>
      <c r="AQ128" t="e">
        <v>#VALUE!</v>
      </c>
      <c r="AR128" t="e">
        <v>#VALUE!</v>
      </c>
      <c r="AS128" t="s">
        <v>166</v>
      </c>
      <c r="AT128" t="e">
        <v>#VALUE!</v>
      </c>
      <c r="AU128" t="e">
        <v>#VALUE!</v>
      </c>
      <c r="AV128" t="s">
        <v>1252</v>
      </c>
    </row>
    <row r="129" spans="1:48" x14ac:dyDescent="0.25">
      <c r="A129">
        <v>1.3199999999999973E-9</v>
      </c>
      <c r="B129" t="s">
        <v>664</v>
      </c>
      <c r="C129" s="3">
        <v>17</v>
      </c>
      <c r="D129" s="3">
        <v>1</v>
      </c>
      <c r="E129" s="3">
        <v>9</v>
      </c>
      <c r="F129" s="3">
        <v>27</v>
      </c>
      <c r="G129" s="4">
        <v>80</v>
      </c>
      <c r="H129" s="4">
        <v>72.2</v>
      </c>
      <c r="I129" s="5">
        <v>62006.122215400006</v>
      </c>
      <c r="J129" s="4">
        <v>17.439613526570049</v>
      </c>
      <c r="K129" s="4">
        <v>15.506872852233679</v>
      </c>
      <c r="L129" s="4">
        <v>11.569240158397392</v>
      </c>
      <c r="M129" s="4">
        <v>10.901581560817116</v>
      </c>
      <c r="N129" s="4">
        <v>3.7040000000000002</v>
      </c>
      <c r="O129" s="4">
        <v>48.750000000000007</v>
      </c>
      <c r="P129" s="4">
        <v>1.3421052631578945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/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 t="str">
        <f t="shared" si="27"/>
        <v/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 t="str">
        <f t="shared" si="42"/>
        <v xml:space="preserve"> </v>
      </c>
      <c r="AB129" s="1" t="str">
        <f t="shared" si="31"/>
        <v xml:space="preserve"> 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664</v>
      </c>
      <c r="AP129" t="s">
        <v>1031</v>
      </c>
      <c r="AQ129">
        <v>-1.1053504683884441</v>
      </c>
      <c r="AR129">
        <v>-1.9252720855857941</v>
      </c>
      <c r="AS129">
        <v>10.803324099722978</v>
      </c>
      <c r="AT129">
        <v>1.1053504683884441</v>
      </c>
      <c r="AU129">
        <v>1.9252720855857941</v>
      </c>
      <c r="AV129" t="s">
        <v>1253</v>
      </c>
    </row>
    <row r="130" spans="1:48" x14ac:dyDescent="0.25">
      <c r="A130">
        <v>1.3299999999999973E-9</v>
      </c>
      <c r="B130" t="s">
        <v>501</v>
      </c>
      <c r="C130" s="3">
        <v>5</v>
      </c>
      <c r="D130" s="3">
        <v>2</v>
      </c>
      <c r="E130" s="3">
        <v>7</v>
      </c>
      <c r="F130" s="3">
        <v>14</v>
      </c>
      <c r="G130" s="4">
        <v>205</v>
      </c>
      <c r="H130" s="4">
        <v>189.91</v>
      </c>
      <c r="I130" s="5">
        <v>20300.571502679999</v>
      </c>
      <c r="J130" s="4">
        <v>26.154799614378184</v>
      </c>
      <c r="K130" s="4">
        <v>23.244798041615667</v>
      </c>
      <c r="L130" s="4">
        <v>15.551452493200797</v>
      </c>
      <c r="M130" s="4">
        <v>14.079272649749036</v>
      </c>
      <c r="N130" s="4">
        <v>7.2610000000000001</v>
      </c>
      <c r="O130" s="4">
        <v>30.610687022900763</v>
      </c>
      <c r="P130" s="4">
        <v>0.91569690906218737</v>
      </c>
      <c r="Q130" s="36" t="str">
        <f t="shared" si="21"/>
        <v xml:space="preserve"> </v>
      </c>
      <c r="R130" t="str">
        <f t="shared" si="22"/>
        <v xml:space="preserve"> </v>
      </c>
      <c r="S130" s="37" t="str">
        <f t="shared" si="23"/>
        <v/>
      </c>
      <c r="T130" s="37" t="str">
        <f t="shared" si="24"/>
        <v/>
      </c>
      <c r="U130" s="37" t="str">
        <f t="shared" si="25"/>
        <v/>
      </c>
      <c r="V130" s="37" t="str">
        <f t="shared" si="26"/>
        <v/>
      </c>
      <c r="W130" s="37">
        <f t="shared" si="27"/>
        <v>0.37008654414096265</v>
      </c>
      <c r="X130" s="37" t="str">
        <f t="shared" si="28"/>
        <v/>
      </c>
      <c r="Y130" t="str">
        <f t="shared" si="41"/>
        <v xml:space="preserve"> </v>
      </c>
      <c r="Z130" s="1" t="str">
        <f t="shared" si="30"/>
        <v xml:space="preserve"> </v>
      </c>
      <c r="AA130">
        <f t="shared" si="42"/>
        <v>58</v>
      </c>
      <c r="AB130" s="1" t="str">
        <f t="shared" si="31"/>
        <v xml:space="preserve"> </v>
      </c>
      <c r="AC130" t="str">
        <f t="shared" si="43"/>
        <v xml:space="preserve"> 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 t="str">
        <f t="shared" si="35"/>
        <v xml:space="preserve"> </v>
      </c>
      <c r="AH130" t="str">
        <f t="shared" si="36"/>
        <v xml:space="preserve"> </v>
      </c>
      <c r="AI130" t="str">
        <f t="shared" si="46"/>
        <v xml:space="preserve"> 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501</v>
      </c>
      <c r="AP130" t="s">
        <v>1031</v>
      </c>
      <c r="AQ130">
        <v>-51.631237550839515</v>
      </c>
      <c r="AR130">
        <v>-37.008654414096263</v>
      </c>
      <c r="AS130">
        <v>7.9458690958875255</v>
      </c>
      <c r="AT130">
        <v>51.631237550839515</v>
      </c>
      <c r="AU130">
        <v>37.008654414096263</v>
      </c>
      <c r="AV130" t="s">
        <v>1254</v>
      </c>
    </row>
    <row r="131" spans="1:48" x14ac:dyDescent="0.25">
      <c r="A131">
        <v>1.3399999999999972E-9</v>
      </c>
      <c r="B131" t="s">
        <v>334</v>
      </c>
      <c r="C131" s="3">
        <v>7</v>
      </c>
      <c r="D131" s="3">
        <v>3</v>
      </c>
      <c r="E131" s="3">
        <v>10</v>
      </c>
      <c r="F131" s="3">
        <v>20</v>
      </c>
      <c r="G131" s="4">
        <v>20</v>
      </c>
      <c r="H131" s="4">
        <v>21</v>
      </c>
      <c r="I131" s="5">
        <v>22682.588859</v>
      </c>
      <c r="J131" s="4">
        <v>18.087855297157621</v>
      </c>
      <c r="K131" s="4">
        <v>16.042780748663102</v>
      </c>
      <c r="L131" s="4">
        <v>6.4650433513037893</v>
      </c>
      <c r="M131" s="4">
        <v>6.3814496928934306</v>
      </c>
      <c r="N131" s="4">
        <v>1.0509999999999999</v>
      </c>
      <c r="O131" s="4">
        <v>-35.238095238095227</v>
      </c>
      <c r="P131" s="4">
        <v>10.285714285714286</v>
      </c>
      <c r="Q131" s="36" t="str">
        <f t="shared" si="21"/>
        <v xml:space="preserve"> </v>
      </c>
      <c r="R131" t="str">
        <f t="shared" si="22"/>
        <v xml:space="preserve"> </v>
      </c>
      <c r="S131" s="37" t="str">
        <f t="shared" si="23"/>
        <v/>
      </c>
      <c r="T131" s="37" t="str">
        <f t="shared" si="24"/>
        <v/>
      </c>
      <c r="U131" s="37" t="str">
        <f t="shared" si="25"/>
        <v/>
      </c>
      <c r="V131" s="37" t="str">
        <f t="shared" si="26"/>
        <v/>
      </c>
      <c r="W131" s="37" t="str">
        <f t="shared" si="27"/>
        <v/>
      </c>
      <c r="X131" s="37">
        <f t="shared" si="28"/>
        <v>-0.43042819268605614</v>
      </c>
      <c r="Y131" t="str">
        <f t="shared" si="41"/>
        <v xml:space="preserve"> </v>
      </c>
      <c r="Z131" s="1" t="str">
        <f t="shared" si="30"/>
        <v xml:space="preserve"> </v>
      </c>
      <c r="AA131" t="str">
        <f t="shared" si="42"/>
        <v xml:space="preserve"> </v>
      </c>
      <c r="AB131" s="1">
        <f t="shared" si="31"/>
        <v>35</v>
      </c>
      <c r="AC131" t="str">
        <f t="shared" si="43"/>
        <v xml:space="preserve"> 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>
        <f t="shared" si="35"/>
        <v>10.285714287054287</v>
      </c>
      <c r="AH131" t="str">
        <f t="shared" si="36"/>
        <v xml:space="preserve"> </v>
      </c>
      <c r="AI131">
        <f t="shared" si="46"/>
        <v>1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334</v>
      </c>
      <c r="AP131" t="s">
        <v>1047</v>
      </c>
      <c r="AQ131">
        <v>-4.8635020641018878</v>
      </c>
      <c r="AR131">
        <v>43.042819268605612</v>
      </c>
      <c r="AS131">
        <v>-4.7619047619047672</v>
      </c>
      <c r="AT131">
        <v>4.8635020641018878</v>
      </c>
      <c r="AU131">
        <v>-43.042819268605612</v>
      </c>
      <c r="AV131" t="s">
        <v>1255</v>
      </c>
    </row>
    <row r="132" spans="1:48" x14ac:dyDescent="0.25">
      <c r="A132">
        <v>1.3499999999999972E-9</v>
      </c>
      <c r="B132" t="s">
        <v>632</v>
      </c>
      <c r="C132" s="3">
        <v>20</v>
      </c>
      <c r="D132" s="3">
        <v>1</v>
      </c>
      <c r="E132" s="3">
        <v>12</v>
      </c>
      <c r="F132" s="3">
        <v>33</v>
      </c>
      <c r="G132" s="4">
        <v>89.5</v>
      </c>
      <c r="H132" s="4">
        <v>73.5</v>
      </c>
      <c r="I132" s="5">
        <v>42647.186799000003</v>
      </c>
      <c r="J132" s="4">
        <v>14.597815292949354</v>
      </c>
      <c r="K132" s="4">
        <v>13.248017303532805</v>
      </c>
      <c r="L132" s="4">
        <v>9.1012872253864927</v>
      </c>
      <c r="M132" s="4">
        <v>8.4309652202002798</v>
      </c>
      <c r="N132" s="4">
        <v>4.5250000000000004</v>
      </c>
      <c r="O132" s="4">
        <v>15.612244897959188</v>
      </c>
      <c r="P132" s="4">
        <v>1.1863945578231292</v>
      </c>
      <c r="Q132" s="36" t="str">
        <f t="shared" si="21"/>
        <v xml:space="preserve"> </v>
      </c>
      <c r="R132" t="str">
        <f t="shared" si="22"/>
        <v xml:space="preserve"> </v>
      </c>
      <c r="S132" s="37">
        <f t="shared" si="23"/>
        <v>0.21768707617993199</v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 t="str">
        <f t="shared" si="27"/>
        <v/>
      </c>
      <c r="X132" s="37">
        <f t="shared" si="28"/>
        <v>-0.19817450059305741</v>
      </c>
      <c r="Y132" t="str">
        <f t="shared" si="41"/>
        <v xml:space="preserve"> </v>
      </c>
      <c r="Z132" s="1" t="str">
        <f t="shared" si="30"/>
        <v xml:space="preserve"> </v>
      </c>
      <c r="AA132" t="str">
        <f t="shared" si="42"/>
        <v xml:space="preserve"> </v>
      </c>
      <c r="AB132" s="1">
        <f t="shared" si="31"/>
        <v>110</v>
      </c>
      <c r="AC132">
        <f t="shared" si="43"/>
        <v>92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632</v>
      </c>
      <c r="AP132" t="s">
        <v>1033</v>
      </c>
      <c r="AQ132">
        <v>15.369842971702463</v>
      </c>
      <c r="AR132">
        <v>19.817450059305742</v>
      </c>
      <c r="AS132">
        <v>21.7687074829932</v>
      </c>
      <c r="AT132">
        <v>-15.369842971702463</v>
      </c>
      <c r="AU132">
        <v>-19.817450059305742</v>
      </c>
      <c r="AV132" t="s">
        <v>1256</v>
      </c>
    </row>
    <row r="133" spans="1:48" x14ac:dyDescent="0.25">
      <c r="A133">
        <v>1.3599999999999972E-9</v>
      </c>
      <c r="B133" t="s">
        <v>588</v>
      </c>
      <c r="C133" s="3">
        <v>5</v>
      </c>
      <c r="D133" s="3">
        <v>3</v>
      </c>
      <c r="E133" s="3">
        <v>15</v>
      </c>
      <c r="F133" s="3">
        <v>23</v>
      </c>
      <c r="G133" s="4">
        <v>120</v>
      </c>
      <c r="H133" s="4">
        <v>104.14</v>
      </c>
      <c r="I133" s="5">
        <v>14127.470566439999</v>
      </c>
      <c r="J133" s="4">
        <v>17.582306263717712</v>
      </c>
      <c r="K133" s="4">
        <v>15.836374695863746</v>
      </c>
      <c r="L133" s="4">
        <v>13.150143111111111</v>
      </c>
      <c r="M133" s="4" t="s">
        <v>1019</v>
      </c>
      <c r="N133" s="4">
        <v>5.3760000000000003</v>
      </c>
      <c r="O133" s="4">
        <v>2.786885245901642</v>
      </c>
      <c r="P133" s="4">
        <v>0</v>
      </c>
      <c r="Q133" s="36" t="str">
        <f t="shared" si="21"/>
        <v xml:space="preserve"> </v>
      </c>
      <c r="R133" t="str">
        <f t="shared" si="22"/>
        <v xml:space="preserve"> </v>
      </c>
      <c r="S133" s="37">
        <f t="shared" si="23"/>
        <v>0.15229498887680426</v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>
        <f t="shared" si="27"/>
        <v>0.15853063486760455</v>
      </c>
      <c r="X133" s="37" t="str">
        <f t="shared" si="28"/>
        <v/>
      </c>
      <c r="Y133" t="str">
        <f t="shared" si="41"/>
        <v xml:space="preserve"> </v>
      </c>
      <c r="Z133" s="1" t="str">
        <f t="shared" si="30"/>
        <v xml:space="preserve"> </v>
      </c>
      <c r="AA133">
        <f t="shared" si="42"/>
        <v>102</v>
      </c>
      <c r="AB133" s="1" t="str">
        <f t="shared" si="31"/>
        <v xml:space="preserve"> </v>
      </c>
      <c r="AC133">
        <f t="shared" si="43"/>
        <v>159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 t="str">
        <f t="shared" si="35"/>
        <v xml:space="preserve"> </v>
      </c>
      <c r="AH133" t="str">
        <f t="shared" si="36"/>
        <v xml:space="preserve"> </v>
      </c>
      <c r="AI133" t="str">
        <f t="shared" si="46"/>
        <v xml:space="preserve"> 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588</v>
      </c>
      <c r="AP133" t="s">
        <v>1033</v>
      </c>
      <c r="AQ133">
        <v>-1.9326049930731726</v>
      </c>
      <c r="AR133">
        <v>-15.853063486760455</v>
      </c>
      <c r="AS133">
        <v>15.229498751680426</v>
      </c>
      <c r="AT133">
        <v>1.9326049930731726</v>
      </c>
      <c r="AU133">
        <v>15.853063486760455</v>
      </c>
      <c r="AV133" t="s">
        <v>1257</v>
      </c>
    </row>
    <row r="134" spans="1:48" x14ac:dyDescent="0.25">
      <c r="A134">
        <v>1.3699999999999971E-9</v>
      </c>
      <c r="B134" t="s">
        <v>420</v>
      </c>
      <c r="C134" s="3">
        <v>19</v>
      </c>
      <c r="D134" s="3">
        <v>0</v>
      </c>
      <c r="E134" s="3">
        <v>6</v>
      </c>
      <c r="F134" s="3">
        <v>25</v>
      </c>
      <c r="G134" s="4">
        <v>90</v>
      </c>
      <c r="H134" s="4">
        <v>73.72</v>
      </c>
      <c r="I134" s="5">
        <v>75051.662230200003</v>
      </c>
      <c r="J134" s="4">
        <v>10.124982832028566</v>
      </c>
      <c r="K134" s="4">
        <v>9.3351905787007716</v>
      </c>
      <c r="L134" s="4">
        <v>7.4764591376370362</v>
      </c>
      <c r="M134" s="4">
        <v>7.2154769803556826</v>
      </c>
      <c r="N134" s="4">
        <v>7.048</v>
      </c>
      <c r="O134" s="4">
        <v>14.133333333333331</v>
      </c>
      <c r="P134" s="4">
        <v>3.1172002170374391</v>
      </c>
      <c r="Q134" s="36">
        <f t="shared" si="21"/>
        <v>76.000000001369997</v>
      </c>
      <c r="R134" t="str">
        <f t="shared" si="22"/>
        <v xml:space="preserve"> </v>
      </c>
      <c r="S134" s="37">
        <f t="shared" si="23"/>
        <v>0.2208355955099891</v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>
        <f t="shared" si="28"/>
        <v>-0.34132222911173515</v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>
        <f t="shared" si="31"/>
        <v>61</v>
      </c>
      <c r="AC134">
        <f t="shared" si="43"/>
        <v>89</v>
      </c>
      <c r="AD134" s="1" t="str">
        <f t="shared" si="33"/>
        <v xml:space="preserve"> </v>
      </c>
      <c r="AE134">
        <f t="shared" si="44"/>
        <v>50</v>
      </c>
      <c r="AF134" t="str">
        <f t="shared" si="45"/>
        <v xml:space="preserve"> </v>
      </c>
      <c r="AG134">
        <f t="shared" si="35"/>
        <v>3.1172002184074392</v>
      </c>
      <c r="AH134" t="str">
        <f t="shared" si="36"/>
        <v xml:space="preserve"> </v>
      </c>
      <c r="AI134">
        <f t="shared" si="46"/>
        <v>103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420</v>
      </c>
      <c r="AP134" t="s">
        <v>1054</v>
      </c>
      <c r="AQ134">
        <v>41.300881687600132</v>
      </c>
      <c r="AR134">
        <v>34.132222911173514</v>
      </c>
      <c r="AS134">
        <v>22.083559413998909</v>
      </c>
      <c r="AT134">
        <v>-41.300881687600132</v>
      </c>
      <c r="AU134">
        <v>-34.132222911173514</v>
      </c>
      <c r="AV134" t="s">
        <v>1258</v>
      </c>
    </row>
    <row r="135" spans="1:48" x14ac:dyDescent="0.25">
      <c r="A135">
        <v>1.3799999999999971E-9</v>
      </c>
      <c r="B135" t="s">
        <v>259</v>
      </c>
      <c r="C135" s="3">
        <v>18</v>
      </c>
      <c r="D135" s="3">
        <v>0</v>
      </c>
      <c r="E135" s="3">
        <v>9</v>
      </c>
      <c r="F135" s="3">
        <v>27</v>
      </c>
      <c r="G135" s="4">
        <v>145</v>
      </c>
      <c r="H135" s="4">
        <v>117.51</v>
      </c>
      <c r="I135" s="5">
        <v>225166.445721</v>
      </c>
      <c r="J135" s="4">
        <v>12.158303155716503</v>
      </c>
      <c r="K135" s="4">
        <v>12.351271809964265</v>
      </c>
      <c r="L135" s="4">
        <v>5.1765996820444222</v>
      </c>
      <c r="M135" s="4">
        <v>5.417474774710251</v>
      </c>
      <c r="N135" s="4">
        <v>8.120000000000001</v>
      </c>
      <c r="O135" s="4">
        <v>168.99457578263622</v>
      </c>
      <c r="P135" s="4">
        <v>3.9673219300485063</v>
      </c>
      <c r="Q135" s="36" t="str">
        <f t="shared" si="21"/>
        <v xml:space="preserve"> </v>
      </c>
      <c r="R135" t="str">
        <f t="shared" si="22"/>
        <v xml:space="preserve"> </v>
      </c>
      <c r="S135" s="37">
        <f t="shared" si="23"/>
        <v>0.23393753861087385</v>
      </c>
      <c r="T135" s="37" t="str">
        <f t="shared" si="24"/>
        <v/>
      </c>
      <c r="U135" s="37" t="str">
        <f t="shared" si="25"/>
        <v/>
      </c>
      <c r="V135" s="37" t="str">
        <f t="shared" si="26"/>
        <v/>
      </c>
      <c r="W135" s="37" t="str">
        <f t="shared" si="27"/>
        <v/>
      </c>
      <c r="X135" s="37">
        <f t="shared" si="28"/>
        <v>-0.54394037650989246</v>
      </c>
      <c r="Y135" t="str">
        <f t="shared" si="41"/>
        <v xml:space="preserve"> </v>
      </c>
      <c r="Z135" s="1" t="str">
        <f t="shared" si="30"/>
        <v xml:space="preserve"> </v>
      </c>
      <c r="AA135" t="str">
        <f t="shared" si="42"/>
        <v xml:space="preserve"> </v>
      </c>
      <c r="AB135" s="1">
        <f t="shared" si="31"/>
        <v>9</v>
      </c>
      <c r="AC135">
        <f t="shared" si="43"/>
        <v>81</v>
      </c>
      <c r="AD135" s="1" t="str">
        <f t="shared" si="33"/>
        <v xml:space="preserve"> </v>
      </c>
      <c r="AE135" t="str">
        <f t="shared" si="44"/>
        <v xml:space="preserve"> </v>
      </c>
      <c r="AF135" t="str">
        <f t="shared" si="45"/>
        <v xml:space="preserve"> </v>
      </c>
      <c r="AG135">
        <f t="shared" si="35"/>
        <v>3.9673219314285064</v>
      </c>
      <c r="AH135" t="str">
        <f t="shared" si="36"/>
        <v xml:space="preserve"> </v>
      </c>
      <c r="AI135">
        <f t="shared" si="46"/>
        <v>43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259</v>
      </c>
      <c r="AP135" t="s">
        <v>1078</v>
      </c>
      <c r="AQ135">
        <v>29.512801428381319</v>
      </c>
      <c r="AR135">
        <v>54.394037650989247</v>
      </c>
      <c r="AS135">
        <v>23.393753723087386</v>
      </c>
      <c r="AT135">
        <v>-29.512801428381319</v>
      </c>
      <c r="AU135">
        <v>-54.394037650989247</v>
      </c>
      <c r="AV135" t="s">
        <v>1259</v>
      </c>
    </row>
    <row r="136" spans="1:48" x14ac:dyDescent="0.25">
      <c r="A136">
        <v>1.3899999999999971E-9</v>
      </c>
      <c r="B136" t="s">
        <v>270</v>
      </c>
      <c r="C136" s="3">
        <v>22</v>
      </c>
      <c r="D136" s="3">
        <v>0</v>
      </c>
      <c r="E136" s="3">
        <v>9</v>
      </c>
      <c r="F136" s="3">
        <v>31</v>
      </c>
      <c r="G136" s="4">
        <v>180</v>
      </c>
      <c r="H136" s="4">
        <v>152.97999999999999</v>
      </c>
      <c r="I136" s="5">
        <v>30636.313901519996</v>
      </c>
      <c r="J136" s="4">
        <v>25.049942688717863</v>
      </c>
      <c r="K136" s="4">
        <v>15.014231033467464</v>
      </c>
      <c r="L136" s="4">
        <v>8.5511954873618574</v>
      </c>
      <c r="M136" s="4">
        <v>6.1111925261376543</v>
      </c>
      <c r="N136" s="4">
        <v>4.5019999999999998</v>
      </c>
      <c r="O136" s="4">
        <v>138.44444444444443</v>
      </c>
      <c r="P136" s="4">
        <v>0</v>
      </c>
      <c r="Q136" s="36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>70.967741936873878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>
        <f t="shared" ref="S136:S199" si="52">IF(ISERROR((IF((G136/H136-1)&gt;($S$5/100),(G136/H136-1)+A136,"")))=TRUE," ",((IF((G136/H136-1)&gt;($S$5/100),(G136/H136-1)+A136,""))))</f>
        <v>0.17662439673579688</v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 t="str">
        <f t="shared" ref="V136:V199" si="55">IF(ISERROR((IF(((J136/$J$6-1))&lt;($V$5/100),((J136/$J$6-1)),"")))=TRUE," ",((IF(((J136/$J$6-1))&lt;($V$5/100),((J136/$J$6-1)),""))))</f>
        <v/>
      </c>
      <c r="W136" s="37" t="str">
        <f t="shared" ref="W136:W199" si="56">IF(ISERROR((IF(((L136/$L$6-1))&gt;($W$5/100),((L136/$L$6-1)),"")))=TRUE," ",((IF(((L136/$L$6-1))&gt;($W$5/100),((L136/$L$6-1)),""))))</f>
        <v/>
      </c>
      <c r="X136" s="37">
        <f t="shared" ref="X136:X199" si="57">IF(ISERROR((IF(((L136/$L$6-1))&lt;($X$5/100),((L136/$L$6-1)),"")))=TRUE," ",((IF(((L136/$L$6-1))&lt;($X$5/100),((L136/$L$6-1)),""))))</f>
        <v>-0.24663770932807305</v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 t="str">
        <f t="shared" si="42"/>
        <v xml:space="preserve"> </v>
      </c>
      <c r="AB136" s="1">
        <f t="shared" ref="AB136:AB199" si="59">IF(ISERROR((RANK(X136,X$7:X$391,1)))=TRUE," ",((RANK(X136,X$7:X$391,1))))</f>
        <v>88</v>
      </c>
      <c r="AC136">
        <f t="shared" si="43"/>
        <v>130</v>
      </c>
      <c r="AD136" s="1" t="str">
        <f t="shared" ref="AD136:AD199" si="60">IF(ISERROR((RANK(T136,T$7:T$391,1)))=TRUE," ",((RANK(T136,T$7:T$391,1))))</f>
        <v xml:space="preserve"> </v>
      </c>
      <c r="AE136">
        <f t="shared" si="44"/>
        <v>78</v>
      </c>
      <c r="AF136" t="str">
        <f t="shared" si="45"/>
        <v xml:space="preserve"> </v>
      </c>
      <c r="AG136" t="str">
        <f t="shared" ref="AG136:AG199" si="61">IF(ISERROR((IF((AND(P136&gt;$AG$6,P136&lt;$AG$5))=TRUE,P136+A136," ")))=TRUE," ",((IF((AND(P136&gt;$AG$6,P136&lt;$AG$5))=TRUE,P136+A136," "))))</f>
        <v xml:space="preserve"> </v>
      </c>
      <c r="AH136" t="str">
        <f t="shared" ref="AH136:AH199" si="62">IF(ISERROR(((IF(P136&lt;$AH$5,P136+A136," "))))=TRUE," ",((IF(P136&lt;$AH$5,P136+A136," "))))</f>
        <v xml:space="preserve"> </v>
      </c>
      <c r="AI136" t="str">
        <f t="shared" si="46"/>
        <v xml:space="preserve"> 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270</v>
      </c>
      <c r="AP136" t="s">
        <v>1078</v>
      </c>
      <c r="AQ136">
        <v>-45.22588077408971</v>
      </c>
      <c r="AR136">
        <v>24.663770932807306</v>
      </c>
      <c r="AS136">
        <v>17.66243953457969</v>
      </c>
      <c r="AT136">
        <v>45.22588077408971</v>
      </c>
      <c r="AU136">
        <v>-24.663770932807306</v>
      </c>
      <c r="AV136" t="s">
        <v>1260</v>
      </c>
    </row>
    <row r="137" spans="1:48" x14ac:dyDescent="0.25">
      <c r="A137">
        <v>1.399999999999997E-9</v>
      </c>
      <c r="B137" t="s">
        <v>350</v>
      </c>
      <c r="C137" s="3">
        <v>6</v>
      </c>
      <c r="D137" s="3">
        <v>0</v>
      </c>
      <c r="E137" s="3">
        <v>10</v>
      </c>
      <c r="F137" s="3">
        <v>16</v>
      </c>
      <c r="G137" s="4">
        <v>73</v>
      </c>
      <c r="H137" s="4">
        <v>72.3</v>
      </c>
      <c r="I137" s="5">
        <v>47267.258013300001</v>
      </c>
      <c r="J137" s="4">
        <v>16.975815919229863</v>
      </c>
      <c r="K137" s="4">
        <v>16.309496954658243</v>
      </c>
      <c r="L137" s="4">
        <v>11.973980976013234</v>
      </c>
      <c r="M137" s="4">
        <v>11.174770738987238</v>
      </c>
      <c r="N137" s="4">
        <v>4.1189999999999998</v>
      </c>
      <c r="O137" s="4">
        <v>9.5192307692307665</v>
      </c>
      <c r="P137" s="4">
        <v>5.040110650069157</v>
      </c>
      <c r="Q137" s="36" t="str">
        <f t="shared" si="50"/>
        <v xml:space="preserve"> </v>
      </c>
      <c r="R137" t="str">
        <f t="shared" si="51"/>
        <v xml:space="preserve"> </v>
      </c>
      <c r="S137" s="37" t="str">
        <f t="shared" si="52"/>
        <v/>
      </c>
      <c r="T137" s="37" t="str">
        <f t="shared" si="53"/>
        <v/>
      </c>
      <c r="U137" s="37" t="str">
        <f t="shared" si="54"/>
        <v/>
      </c>
      <c r="V137" s="37" t="str">
        <f t="shared" si="55"/>
        <v/>
      </c>
      <c r="W137" s="37" t="str">
        <f t="shared" si="56"/>
        <v/>
      </c>
      <c r="X137" s="37" t="str">
        <f t="shared" si="57"/>
        <v/>
      </c>
      <c r="Y137" t="str">
        <f t="shared" si="41"/>
        <v xml:space="preserve"> </v>
      </c>
      <c r="Z137" s="1" t="str">
        <f t="shared" si="58"/>
        <v xml:space="preserve"> </v>
      </c>
      <c r="AA137" t="str">
        <f t="shared" si="42"/>
        <v xml:space="preserve"> </v>
      </c>
      <c r="AB137" s="1" t="str">
        <f t="shared" si="59"/>
        <v xml:space="preserve"> </v>
      </c>
      <c r="AC137" t="str">
        <f t="shared" si="43"/>
        <v xml:space="preserve"> </v>
      </c>
      <c r="AD137" s="1" t="str">
        <f t="shared" si="60"/>
        <v xml:space="preserve"> </v>
      </c>
      <c r="AE137" t="str">
        <f t="shared" si="44"/>
        <v xml:space="preserve"> </v>
      </c>
      <c r="AF137" t="str">
        <f t="shared" si="45"/>
        <v xml:space="preserve"> </v>
      </c>
      <c r="AG137">
        <f t="shared" si="61"/>
        <v>5.0401106514691572</v>
      </c>
      <c r="AH137" t="str">
        <f t="shared" si="62"/>
        <v xml:space="preserve"> </v>
      </c>
      <c r="AI137">
        <f t="shared" si="46"/>
        <v>16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350</v>
      </c>
      <c r="AP137" t="s">
        <v>1026</v>
      </c>
      <c r="AQ137">
        <v>1.583494646503969</v>
      </c>
      <c r="AR137">
        <v>-5.4910480047323684</v>
      </c>
      <c r="AS137">
        <v>0.96818810511756226</v>
      </c>
      <c r="AT137">
        <v>-1.583494646503969</v>
      </c>
      <c r="AU137">
        <v>5.4910480047323684</v>
      </c>
      <c r="AV137" t="s">
        <v>1261</v>
      </c>
    </row>
    <row r="138" spans="1:48" x14ac:dyDescent="0.25">
      <c r="A138">
        <v>1.409999999999997E-9</v>
      </c>
      <c r="B138" t="s">
        <v>726</v>
      </c>
      <c r="C138" s="3">
        <v>18</v>
      </c>
      <c r="D138" s="3">
        <v>0</v>
      </c>
      <c r="E138" s="3">
        <v>0</v>
      </c>
      <c r="F138" s="3">
        <v>18</v>
      </c>
      <c r="G138" s="4">
        <v>66.5</v>
      </c>
      <c r="H138" s="4">
        <v>53.11</v>
      </c>
      <c r="I138" s="5">
        <v>36413.209210109999</v>
      </c>
      <c r="J138" s="4">
        <v>8.3257563881486121</v>
      </c>
      <c r="K138" s="4">
        <v>7.6693140794223824</v>
      </c>
      <c r="L138" s="4">
        <v>5.2770242808635421</v>
      </c>
      <c r="M138" s="4">
        <v>5.0463195511437204</v>
      </c>
      <c r="N138" s="4">
        <v>5.5259999999999998</v>
      </c>
      <c r="O138" s="4">
        <v>27.187500000000014</v>
      </c>
      <c r="P138" s="4">
        <v>2.6981736019582003</v>
      </c>
      <c r="Q138" s="36">
        <f t="shared" si="50"/>
        <v>100.00000000141</v>
      </c>
      <c r="R138" t="str">
        <f t="shared" si="51"/>
        <v xml:space="preserve"> </v>
      </c>
      <c r="S138" s="37">
        <f t="shared" si="52"/>
        <v>0.25211824656157222</v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>
        <f t="shared" si="57"/>
        <v>-0.53509294623911963</v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>
        <f t="shared" si="59"/>
        <v>11</v>
      </c>
      <c r="AC138">
        <f t="shared" si="43"/>
        <v>68</v>
      </c>
      <c r="AD138" s="1" t="str">
        <f t="shared" si="60"/>
        <v xml:space="preserve"> </v>
      </c>
      <c r="AE138">
        <f t="shared" si="44"/>
        <v>2</v>
      </c>
      <c r="AF138" t="str">
        <f t="shared" si="45"/>
        <v xml:space="preserve"> </v>
      </c>
      <c r="AG138">
        <f t="shared" si="61"/>
        <v>2.6981736033682004</v>
      </c>
      <c r="AH138" t="str">
        <f t="shared" si="62"/>
        <v xml:space="preserve"> </v>
      </c>
      <c r="AI138">
        <f t="shared" si="46"/>
        <v>138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726</v>
      </c>
      <c r="AP138" t="s">
        <v>1031</v>
      </c>
      <c r="AQ138">
        <v>51.731813537283891</v>
      </c>
      <c r="AR138">
        <v>53.509294623911963</v>
      </c>
      <c r="AS138">
        <v>25.211824515157222</v>
      </c>
      <c r="AT138">
        <v>-51.731813537283891</v>
      </c>
      <c r="AU138">
        <v>-53.509294623911963</v>
      </c>
      <c r="AV138" t="s">
        <v>1262</v>
      </c>
    </row>
    <row r="139" spans="1:48" x14ac:dyDescent="0.25">
      <c r="A139">
        <v>1.419999999999997E-9</v>
      </c>
      <c r="B139" t="s">
        <v>349</v>
      </c>
      <c r="C139" s="3">
        <v>17</v>
      </c>
      <c r="D139" s="3">
        <v>1</v>
      </c>
      <c r="E139" s="3">
        <v>7</v>
      </c>
      <c r="F139" s="3">
        <v>25</v>
      </c>
      <c r="G139" s="4">
        <v>177</v>
      </c>
      <c r="H139" s="4">
        <v>151.96</v>
      </c>
      <c r="I139" s="5">
        <v>48881.508555079999</v>
      </c>
      <c r="J139" s="4">
        <v>13.010273972602741</v>
      </c>
      <c r="K139" s="4">
        <v>11.667690417690418</v>
      </c>
      <c r="L139" s="4">
        <v>9.7794299096812711</v>
      </c>
      <c r="M139" s="4">
        <v>9.2300663114790193</v>
      </c>
      <c r="N139" s="4">
        <v>9.5150000000000006</v>
      </c>
      <c r="O139" s="4">
        <v>55.668789808917182</v>
      </c>
      <c r="P139" s="4">
        <v>1.7649381416162147</v>
      </c>
      <c r="Q139" s="36" t="str">
        <f t="shared" si="50"/>
        <v xml:space="preserve"> </v>
      </c>
      <c r="R139" t="str">
        <f t="shared" si="51"/>
        <v xml:space="preserve"> </v>
      </c>
      <c r="S139" s="37">
        <f t="shared" si="52"/>
        <v>0.16478020673718874</v>
      </c>
      <c r="T139" s="37" t="str">
        <f t="shared" si="53"/>
        <v/>
      </c>
      <c r="U139" s="37" t="str">
        <f t="shared" si="54"/>
        <v/>
      </c>
      <c r="V139" s="37" t="str">
        <f t="shared" si="55"/>
        <v/>
      </c>
      <c r="W139" s="37" t="str">
        <f t="shared" si="56"/>
        <v/>
      </c>
      <c r="X139" s="37">
        <f t="shared" si="57"/>
        <v>-0.1384299740180559</v>
      </c>
      <c r="Y139" t="str">
        <f t="shared" si="41"/>
        <v xml:space="preserve"> </v>
      </c>
      <c r="Z139" s="1" t="str">
        <f t="shared" si="58"/>
        <v xml:space="preserve"> </v>
      </c>
      <c r="AA139" t="str">
        <f t="shared" si="42"/>
        <v xml:space="preserve"> </v>
      </c>
      <c r="AB139" s="1">
        <f t="shared" si="59"/>
        <v>133</v>
      </c>
      <c r="AC139">
        <f t="shared" si="43"/>
        <v>146</v>
      </c>
      <c r="AD139" s="1" t="str">
        <f t="shared" si="60"/>
        <v xml:space="preserve"> </v>
      </c>
      <c r="AE139" t="str">
        <f t="shared" si="44"/>
        <v xml:space="preserve"> </v>
      </c>
      <c r="AF139" t="str">
        <f t="shared" si="45"/>
        <v xml:space="preserve"> </v>
      </c>
      <c r="AG139" t="str">
        <f t="shared" si="61"/>
        <v xml:space="preserve"> </v>
      </c>
      <c r="AH139" t="str">
        <f t="shared" si="62"/>
        <v xml:space="preserve"> </v>
      </c>
      <c r="AI139" t="str">
        <f t="shared" si="46"/>
        <v xml:space="preserve"> </v>
      </c>
      <c r="AJ139" t="str">
        <f t="shared" si="47"/>
        <v xml:space="preserve"> </v>
      </c>
      <c r="AK139">
        <f t="shared" si="63"/>
        <v>55.668789810337181</v>
      </c>
      <c r="AL139" t="str">
        <f t="shared" si="64"/>
        <v xml:space="preserve"> </v>
      </c>
      <c r="AM139">
        <f t="shared" si="48"/>
        <v>9</v>
      </c>
      <c r="AN139" t="str">
        <f t="shared" si="49"/>
        <v xml:space="preserve"> </v>
      </c>
      <c r="AO139" t="s">
        <v>349</v>
      </c>
      <c r="AP139" t="s">
        <v>1031</v>
      </c>
      <c r="AQ139">
        <v>24.573540136903393</v>
      </c>
      <c r="AR139">
        <v>13.84299740180559</v>
      </c>
      <c r="AS139">
        <v>16.478020531718872</v>
      </c>
      <c r="AT139">
        <v>-24.573540136903393</v>
      </c>
      <c r="AU139">
        <v>-13.84299740180559</v>
      </c>
      <c r="AV139" t="s">
        <v>1263</v>
      </c>
    </row>
    <row r="140" spans="1:48" x14ac:dyDescent="0.25">
      <c r="A140">
        <v>1.4299999999999969E-9</v>
      </c>
      <c r="B140" t="s">
        <v>692</v>
      </c>
      <c r="C140" s="3">
        <v>18</v>
      </c>
      <c r="D140" s="3">
        <v>0</v>
      </c>
      <c r="E140" s="3">
        <v>8</v>
      </c>
      <c r="F140" s="3">
        <v>26</v>
      </c>
      <c r="G140" s="4">
        <v>89</v>
      </c>
      <c r="H140" s="4">
        <v>75.599999999999994</v>
      </c>
      <c r="I140" s="5">
        <v>25904.965211999999</v>
      </c>
      <c r="J140" s="4">
        <v>8.7378640776699008</v>
      </c>
      <c r="K140" s="4">
        <v>7.9378412431751348</v>
      </c>
      <c r="L140" s="4" t="s">
        <v>1019</v>
      </c>
      <c r="M140" s="4" t="s">
        <v>1019</v>
      </c>
      <c r="N140" s="4">
        <v>7.8289999999999997</v>
      </c>
      <c r="O140" s="4">
        <v>35.570444056029594</v>
      </c>
      <c r="P140" s="4">
        <v>2.1812169312169316</v>
      </c>
      <c r="Q140" s="36" t="str">
        <f t="shared" si="50"/>
        <v xml:space="preserve"> </v>
      </c>
      <c r="R140" t="str">
        <f t="shared" si="51"/>
        <v xml:space="preserve"> </v>
      </c>
      <c r="S140" s="37">
        <f t="shared" si="52"/>
        <v>0.17724867867867744</v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 t="str">
        <f t="shared" si="56"/>
        <v xml:space="preserve"> </v>
      </c>
      <c r="X140" s="37" t="str">
        <f t="shared" si="57"/>
        <v xml:space="preserve"> </v>
      </c>
      <c r="Y140" t="str">
        <f t="shared" si="41"/>
        <v xml:space="preserve"> </v>
      </c>
      <c r="Z140" s="1" t="str">
        <f t="shared" si="58"/>
        <v xml:space="preserve"> </v>
      </c>
      <c r="AA140" t="str">
        <f t="shared" si="42"/>
        <v xml:space="preserve"> </v>
      </c>
      <c r="AB140" s="1" t="str">
        <f t="shared" si="59"/>
        <v xml:space="preserve"> </v>
      </c>
      <c r="AC140">
        <f t="shared" si="43"/>
        <v>128</v>
      </c>
      <c r="AD140" s="1" t="str">
        <f t="shared" si="60"/>
        <v xml:space="preserve"> </v>
      </c>
      <c r="AE140" t="str">
        <f t="shared" si="44"/>
        <v xml:space="preserve"> </v>
      </c>
      <c r="AF140" t="str">
        <f t="shared" si="45"/>
        <v xml:space="preserve"> </v>
      </c>
      <c r="AG140">
        <f t="shared" si="61"/>
        <v>2.1812169326469317</v>
      </c>
      <c r="AH140" t="str">
        <f t="shared" si="62"/>
        <v xml:space="preserve"> </v>
      </c>
      <c r="AI140">
        <f t="shared" si="46"/>
        <v>180</v>
      </c>
      <c r="AJ140" t="str">
        <f t="shared" si="47"/>
        <v xml:space="preserve"> </v>
      </c>
      <c r="AK140" t="str">
        <f t="shared" si="63"/>
        <v xml:space="preserve"> </v>
      </c>
      <c r="AL140" t="str">
        <f t="shared" si="64"/>
        <v xml:space="preserve"> </v>
      </c>
      <c r="AM140" t="str">
        <f t="shared" si="48"/>
        <v xml:space="preserve"> </v>
      </c>
      <c r="AN140" t="str">
        <f t="shared" si="49"/>
        <v xml:space="preserve"> </v>
      </c>
      <c r="AO140" t="s">
        <v>692</v>
      </c>
      <c r="AP140" t="s">
        <v>1024</v>
      </c>
      <c r="AQ140">
        <v>49.342638323263962</v>
      </c>
      <c r="AR140" t="e">
        <v>#VALUE!</v>
      </c>
      <c r="AS140">
        <v>17.724867724867742</v>
      </c>
      <c r="AT140">
        <v>-49.342638323263962</v>
      </c>
      <c r="AU140" t="e">
        <v>#VALUE!</v>
      </c>
      <c r="AV140" t="s">
        <v>1264</v>
      </c>
    </row>
    <row r="141" spans="1:48" x14ac:dyDescent="0.25">
      <c r="A141">
        <v>1.4399999999999969E-9</v>
      </c>
      <c r="B141" t="s">
        <v>291</v>
      </c>
      <c r="C141" s="3">
        <v>19</v>
      </c>
      <c r="D141" s="3">
        <v>1</v>
      </c>
      <c r="E141" s="3">
        <v>10</v>
      </c>
      <c r="F141" s="3">
        <v>30</v>
      </c>
      <c r="G141" s="4">
        <v>116</v>
      </c>
      <c r="H141" s="4">
        <v>110.95</v>
      </c>
      <c r="I141" s="5">
        <v>29461.041790949999</v>
      </c>
      <c r="J141" s="4">
        <v>18.155784650630011</v>
      </c>
      <c r="K141" s="4">
        <v>16.446783278980135</v>
      </c>
      <c r="L141" s="4">
        <v>12.143742499050514</v>
      </c>
      <c r="M141" s="4">
        <v>11.293149192813518</v>
      </c>
      <c r="N141" s="4">
        <v>6.1109999999999998</v>
      </c>
      <c r="O141" s="4">
        <v>36.236559139784951</v>
      </c>
      <c r="P141" s="4">
        <v>1.0410094637223974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 t="str">
        <f t="shared" si="61"/>
        <v xml:space="preserve"> </v>
      </c>
      <c r="AH141" t="str">
        <f t="shared" si="62"/>
        <v xml:space="preserve"> </v>
      </c>
      <c r="AI141" t="str">
        <f t="shared" si="46"/>
        <v xml:space="preserve"> 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291</v>
      </c>
      <c r="AP141" t="s">
        <v>1028</v>
      </c>
      <c r="AQ141">
        <v>-5.2573193398949281</v>
      </c>
      <c r="AR141">
        <v>-6.986650930105065</v>
      </c>
      <c r="AS141">
        <v>4.5515998197386276</v>
      </c>
      <c r="AT141">
        <v>5.2573193398949281</v>
      </c>
      <c r="AU141">
        <v>6.986650930105065</v>
      </c>
      <c r="AV141" t="s">
        <v>1265</v>
      </c>
    </row>
    <row r="142" spans="1:48" x14ac:dyDescent="0.25">
      <c r="A142">
        <v>1.4499999999999969E-9</v>
      </c>
      <c r="B142" t="s">
        <v>602</v>
      </c>
      <c r="C142" s="3">
        <v>10</v>
      </c>
      <c r="D142" s="3">
        <v>0</v>
      </c>
      <c r="E142" s="3">
        <v>9</v>
      </c>
      <c r="F142" s="3">
        <v>19</v>
      </c>
      <c r="G142" s="4">
        <v>118</v>
      </c>
      <c r="H142" s="4">
        <v>102.24</v>
      </c>
      <c r="I142" s="5">
        <v>13972.801158719998</v>
      </c>
      <c r="J142" s="4">
        <v>14.593205823579787</v>
      </c>
      <c r="K142" s="4">
        <v>13.88941719875017</v>
      </c>
      <c r="L142" s="4">
        <v>10.640126928219756</v>
      </c>
      <c r="M142" s="4">
        <v>10.149293914046726</v>
      </c>
      <c r="N142" s="4">
        <v>6.5940000000000003</v>
      </c>
      <c r="O142" s="4">
        <v>20.071942446043174</v>
      </c>
      <c r="P142" s="4">
        <v>2.0148669796557122</v>
      </c>
      <c r="Q142" s="36" t="str">
        <f t="shared" si="50"/>
        <v xml:space="preserve"> </v>
      </c>
      <c r="R142" t="str">
        <f t="shared" si="51"/>
        <v xml:space="preserve"> </v>
      </c>
      <c r="S142" s="37">
        <f t="shared" si="52"/>
        <v>0.15414710630133033</v>
      </c>
      <c r="T142" s="37" t="str">
        <f t="shared" si="53"/>
        <v/>
      </c>
      <c r="U142" s="37" t="str">
        <f t="shared" si="54"/>
        <v/>
      </c>
      <c r="V142" s="37" t="str">
        <f t="shared" si="55"/>
        <v/>
      </c>
      <c r="W142" s="37" t="str">
        <f t="shared" si="56"/>
        <v/>
      </c>
      <c r="X142" s="37" t="str">
        <f t="shared" si="57"/>
        <v/>
      </c>
      <c r="Y142" t="str">
        <f t="shared" si="41"/>
        <v xml:space="preserve"> </v>
      </c>
      <c r="Z142" s="1" t="str">
        <f t="shared" si="58"/>
        <v xml:space="preserve"> </v>
      </c>
      <c r="AA142" t="str">
        <f t="shared" si="42"/>
        <v xml:space="preserve"> </v>
      </c>
      <c r="AB142" s="1" t="str">
        <f t="shared" si="59"/>
        <v xml:space="preserve"> </v>
      </c>
      <c r="AC142">
        <f t="shared" si="43"/>
        <v>154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>
        <f t="shared" si="61"/>
        <v>2.0148669811057123</v>
      </c>
      <c r="AH142" t="str">
        <f t="shared" si="62"/>
        <v xml:space="preserve"> </v>
      </c>
      <c r="AI142">
        <f t="shared" si="46"/>
        <v>195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602</v>
      </c>
      <c r="AP142" t="s">
        <v>1054</v>
      </c>
      <c r="AQ142">
        <v>15.396566156558222</v>
      </c>
      <c r="AR142">
        <v>6.2602368577510115</v>
      </c>
      <c r="AS142">
        <v>15.414710485133032</v>
      </c>
      <c r="AT142">
        <v>-15.396566156558222</v>
      </c>
      <c r="AU142">
        <v>-6.2602368577510115</v>
      </c>
      <c r="AV142" t="s">
        <v>1266</v>
      </c>
    </row>
    <row r="143" spans="1:48" x14ac:dyDescent="0.25">
      <c r="A143">
        <v>1.4599999999999968E-9</v>
      </c>
      <c r="B143" t="s">
        <v>519</v>
      </c>
      <c r="C143" s="3">
        <v>12</v>
      </c>
      <c r="D143" s="3">
        <v>0</v>
      </c>
      <c r="E143" s="3">
        <v>9</v>
      </c>
      <c r="F143" s="3">
        <v>21</v>
      </c>
      <c r="G143" s="4">
        <v>50.5</v>
      </c>
      <c r="H143" s="4">
        <v>38.65</v>
      </c>
      <c r="I143" s="5">
        <v>14573.6978342</v>
      </c>
      <c r="J143" s="4">
        <v>8.3513396715643893</v>
      </c>
      <c r="K143" s="4">
        <v>7.9657873042044507</v>
      </c>
      <c r="L143" s="4">
        <v>6.5601446764358293</v>
      </c>
      <c r="M143" s="4">
        <v>6.1122837295721837</v>
      </c>
      <c r="N143" s="4">
        <v>4.01</v>
      </c>
      <c r="O143" s="4">
        <v>47.656364693021573</v>
      </c>
      <c r="P143" s="4">
        <v>1.3919793014230273</v>
      </c>
      <c r="Q143" s="36" t="str">
        <f t="shared" si="50"/>
        <v xml:space="preserve"> </v>
      </c>
      <c r="R143" t="str">
        <f t="shared" si="51"/>
        <v xml:space="preserve"> </v>
      </c>
      <c r="S143" s="37">
        <f t="shared" si="52"/>
        <v>0.30659767287009065</v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 t="str">
        <f t="shared" si="56"/>
        <v/>
      </c>
      <c r="X143" s="37">
        <f t="shared" si="57"/>
        <v>-0.42204974405237705</v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>
        <f t="shared" si="59"/>
        <v>39</v>
      </c>
      <c r="AC143">
        <f t="shared" si="43"/>
        <v>32</v>
      </c>
      <c r="AD143" s="1" t="str">
        <f t="shared" si="60"/>
        <v xml:space="preserve"> </v>
      </c>
      <c r="AE143" t="str">
        <f t="shared" si="44"/>
        <v xml:space="preserve"> 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519</v>
      </c>
      <c r="AP143" t="s">
        <v>1028</v>
      </c>
      <c r="AQ143">
        <v>51.58349563838415</v>
      </c>
      <c r="AR143">
        <v>42.204974405237706</v>
      </c>
      <c r="AS143">
        <v>30.659767141009063</v>
      </c>
      <c r="AT143">
        <v>-51.58349563838415</v>
      </c>
      <c r="AU143">
        <v>-42.204974405237706</v>
      </c>
      <c r="AV143" t="s">
        <v>1267</v>
      </c>
    </row>
    <row r="144" spans="1:48" x14ac:dyDescent="0.25">
      <c r="A144">
        <v>1.4699999999999968E-9</v>
      </c>
      <c r="B144" t="s">
        <v>347</v>
      </c>
      <c r="C144" s="3">
        <v>16</v>
      </c>
      <c r="D144" s="3">
        <v>0</v>
      </c>
      <c r="E144" s="3">
        <v>4</v>
      </c>
      <c r="F144" s="3">
        <v>20</v>
      </c>
      <c r="G144" s="4">
        <v>113.5</v>
      </c>
      <c r="H144" s="4">
        <v>105.05</v>
      </c>
      <c r="I144" s="5">
        <v>73509.246257150007</v>
      </c>
      <c r="J144" s="4">
        <v>21.691100557505678</v>
      </c>
      <c r="K144" s="4">
        <v>20.089883342895391</v>
      </c>
      <c r="L144" s="4">
        <v>16.286262661971467</v>
      </c>
      <c r="M144" s="4">
        <v>15.076772446619817</v>
      </c>
      <c r="N144" s="4">
        <v>4.4969999999999999</v>
      </c>
      <c r="O144" s="4">
        <v>7.4999999999999956</v>
      </c>
      <c r="P144" s="4">
        <v>0.6197049024274156</v>
      </c>
      <c r="Q144" s="36">
        <f t="shared" si="50"/>
        <v>80.000000001469999</v>
      </c>
      <c r="R144" t="str">
        <f t="shared" si="51"/>
        <v xml:space="preserve"> </v>
      </c>
      <c r="S144" s="37" t="str">
        <f t="shared" si="52"/>
        <v/>
      </c>
      <c r="T144" s="37" t="str">
        <f t="shared" si="53"/>
        <v/>
      </c>
      <c r="U144" s="37" t="str">
        <f t="shared" si="54"/>
        <v/>
      </c>
      <c r="V144" s="37" t="str">
        <f t="shared" si="55"/>
        <v/>
      </c>
      <c r="W144" s="37">
        <f t="shared" si="56"/>
        <v>0.43482348914148949</v>
      </c>
      <c r="X144" s="37" t="str">
        <f t="shared" si="57"/>
        <v/>
      </c>
      <c r="Y144" t="str">
        <f t="shared" si="41"/>
        <v xml:space="preserve"> </v>
      </c>
      <c r="Z144" s="1" t="str">
        <f t="shared" si="58"/>
        <v xml:space="preserve"> </v>
      </c>
      <c r="AA144">
        <f t="shared" si="42"/>
        <v>49</v>
      </c>
      <c r="AB144" s="1" t="str">
        <f t="shared" si="59"/>
        <v xml:space="preserve"> </v>
      </c>
      <c r="AC144" t="str">
        <f t="shared" si="43"/>
        <v xml:space="preserve"> </v>
      </c>
      <c r="AD144" s="1" t="str">
        <f t="shared" si="60"/>
        <v xml:space="preserve"> </v>
      </c>
      <c r="AE144">
        <f t="shared" si="44"/>
        <v>35</v>
      </c>
      <c r="AF144" t="str">
        <f t="shared" si="45"/>
        <v xml:space="preserve"> </v>
      </c>
      <c r="AG144" t="str">
        <f t="shared" si="61"/>
        <v xml:space="preserve"> </v>
      </c>
      <c r="AH144" t="str">
        <f t="shared" si="62"/>
        <v xml:space="preserve"> </v>
      </c>
      <c r="AI144" t="str">
        <f t="shared" si="46"/>
        <v xml:space="preserve"> 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347</v>
      </c>
      <c r="AP144" t="s">
        <v>1054</v>
      </c>
      <c r="AQ144">
        <v>-25.753149321250724</v>
      </c>
      <c r="AR144">
        <v>-43.48234891414895</v>
      </c>
      <c r="AS144">
        <v>8.0437886720609253</v>
      </c>
      <c r="AT144">
        <v>25.753149321250724</v>
      </c>
      <c r="AU144">
        <v>43.48234891414895</v>
      </c>
      <c r="AV144" t="s">
        <v>1268</v>
      </c>
    </row>
    <row r="145" spans="1:48" x14ac:dyDescent="0.25">
      <c r="A145">
        <v>1.4799999999999968E-9</v>
      </c>
      <c r="B145" t="s">
        <v>262</v>
      </c>
      <c r="C145" s="3">
        <v>11</v>
      </c>
      <c r="D145" s="3">
        <v>1</v>
      </c>
      <c r="E145" s="3">
        <v>13</v>
      </c>
      <c r="F145" s="3">
        <v>25</v>
      </c>
      <c r="G145" s="4">
        <v>121</v>
      </c>
      <c r="H145" s="4">
        <v>116.19</v>
      </c>
      <c r="I145" s="5">
        <v>172802.71722923999</v>
      </c>
      <c r="J145" s="4">
        <v>15.786684782608695</v>
      </c>
      <c r="K145" s="4">
        <v>15.079818299805321</v>
      </c>
      <c r="L145" s="4">
        <v>10.988196430933764</v>
      </c>
      <c r="M145" s="4">
        <v>10.460335324036222</v>
      </c>
      <c r="N145" s="4">
        <v>6.96</v>
      </c>
      <c r="O145" s="4">
        <v>24.205607476635503</v>
      </c>
      <c r="P145" s="4">
        <v>1.5732851364144935</v>
      </c>
      <c r="Q145" s="36" t="str">
        <f t="shared" si="50"/>
        <v xml:space="preserve"> </v>
      </c>
      <c r="R145" t="str">
        <f t="shared" si="51"/>
        <v xml:space="preserve"> </v>
      </c>
      <c r="S145" s="37" t="str">
        <f t="shared" si="52"/>
        <v/>
      </c>
      <c r="T145" s="37" t="str">
        <f t="shared" si="53"/>
        <v/>
      </c>
      <c r="U145" s="37" t="str">
        <f t="shared" si="54"/>
        <v/>
      </c>
      <c r="V145" s="37" t="str">
        <f t="shared" si="55"/>
        <v/>
      </c>
      <c r="W145" s="37" t="str">
        <f t="shared" si="56"/>
        <v/>
      </c>
      <c r="X145" s="37" t="str">
        <f t="shared" si="57"/>
        <v/>
      </c>
      <c r="Y145" t="str">
        <f t="shared" si="41"/>
        <v xml:space="preserve"> </v>
      </c>
      <c r="Z145" s="1" t="str">
        <f t="shared" si="58"/>
        <v xml:space="preserve"> </v>
      </c>
      <c r="AA145" t="str">
        <f t="shared" si="42"/>
        <v xml:space="preserve"> </v>
      </c>
      <c r="AB145" s="1" t="str">
        <f t="shared" si="59"/>
        <v xml:space="preserve"> </v>
      </c>
      <c r="AC145" t="str">
        <f t="shared" si="43"/>
        <v xml:space="preserve"> 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 t="str">
        <f t="shared" si="63"/>
        <v xml:space="preserve"> </v>
      </c>
      <c r="AL145" t="str">
        <f t="shared" si="64"/>
        <v xml:space="preserve"> </v>
      </c>
      <c r="AM145" t="str">
        <f t="shared" si="48"/>
        <v xml:space="preserve"> </v>
      </c>
      <c r="AN145" t="str">
        <f t="shared" si="49"/>
        <v xml:space="preserve"> </v>
      </c>
      <c r="AO145" t="s">
        <v>262</v>
      </c>
      <c r="AP145" t="s">
        <v>1047</v>
      </c>
      <c r="AQ145">
        <v>8.4774272521654481</v>
      </c>
      <c r="AR145">
        <v>3.1937365272976637</v>
      </c>
      <c r="AS145">
        <v>4.1397710646355224</v>
      </c>
      <c r="AT145">
        <v>-8.4774272521654481</v>
      </c>
      <c r="AU145">
        <v>-3.1937365272976637</v>
      </c>
      <c r="AV145" t="s">
        <v>1269</v>
      </c>
    </row>
    <row r="146" spans="1:48" x14ac:dyDescent="0.25">
      <c r="A146">
        <v>1.4899999999999967E-9</v>
      </c>
      <c r="B146" t="s">
        <v>685</v>
      </c>
      <c r="C146" s="3">
        <v>15</v>
      </c>
      <c r="D146" s="3">
        <v>2</v>
      </c>
      <c r="E146" s="3">
        <v>12</v>
      </c>
      <c r="F146" s="3">
        <v>29</v>
      </c>
      <c r="G146" s="4">
        <v>32</v>
      </c>
      <c r="H146" s="4">
        <v>33.06</v>
      </c>
      <c r="I146" s="5">
        <v>22336.117269960087</v>
      </c>
      <c r="J146" s="4">
        <v>9.6160558464223396</v>
      </c>
      <c r="K146" s="4">
        <v>8.8042609853528635</v>
      </c>
      <c r="L146" s="4">
        <v>9.1633241843792472</v>
      </c>
      <c r="M146" s="4">
        <v>8.9086735756894555</v>
      </c>
      <c r="N146" s="4">
        <v>2.3620000000000001</v>
      </c>
      <c r="O146" s="4">
        <v>40.930232558139537</v>
      </c>
      <c r="P146" s="4">
        <v>0</v>
      </c>
      <c r="Q146" s="36" t="str">
        <f t="shared" si="50"/>
        <v xml:space="preserve"> 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/>
      </c>
      <c r="V146" s="37" t="str">
        <f t="shared" si="55"/>
        <v/>
      </c>
      <c r="W146" s="37" t="str">
        <f t="shared" si="56"/>
        <v/>
      </c>
      <c r="X146" s="37">
        <f t="shared" si="57"/>
        <v>-0.1927090302267005</v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>
        <f t="shared" si="59"/>
        <v>112</v>
      </c>
      <c r="AC146" t="str">
        <f t="shared" si="43"/>
        <v xml:space="preserve"> </v>
      </c>
      <c r="AD146" s="1" t="str">
        <f t="shared" si="60"/>
        <v xml:space="preserve"> </v>
      </c>
      <c r="AE146" t="str">
        <f t="shared" si="44"/>
        <v xml:space="preserve"> 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 t="str">
        <f t="shared" si="63"/>
        <v xml:space="preserve"> </v>
      </c>
      <c r="AL146" t="str">
        <f t="shared" si="64"/>
        <v xml:space="preserve"> </v>
      </c>
      <c r="AM146" t="str">
        <f t="shared" si="48"/>
        <v xml:space="preserve"> </v>
      </c>
      <c r="AN146" t="str">
        <f t="shared" si="49"/>
        <v xml:space="preserve"> </v>
      </c>
      <c r="AO146" t="s">
        <v>685</v>
      </c>
      <c r="AP146" t="s">
        <v>1047</v>
      </c>
      <c r="AQ146">
        <v>44.251362279623784</v>
      </c>
      <c r="AR146">
        <v>19.270903022670048</v>
      </c>
      <c r="AS146">
        <v>-3.2062915910465839</v>
      </c>
      <c r="AT146">
        <v>-44.251362279623784</v>
      </c>
      <c r="AU146">
        <v>-19.270903022670048</v>
      </c>
      <c r="AV146" t="s">
        <v>1270</v>
      </c>
    </row>
    <row r="147" spans="1:48" x14ac:dyDescent="0.25">
      <c r="A147">
        <v>1.4999999999999967E-9</v>
      </c>
      <c r="B147" t="s">
        <v>756</v>
      </c>
      <c r="C147" s="3">
        <v>0</v>
      </c>
      <c r="D147" s="3">
        <v>0</v>
      </c>
      <c r="E147" s="3">
        <v>3</v>
      </c>
      <c r="F147" s="3">
        <v>3</v>
      </c>
      <c r="G147" s="4">
        <v>31</v>
      </c>
      <c r="H147" s="4">
        <v>30.08</v>
      </c>
      <c r="I147" s="5">
        <v>22336.117269960087</v>
      </c>
      <c r="J147" s="4">
        <v>8.7492728330424665</v>
      </c>
      <c r="K147" s="4">
        <v>8.0106524633821561</v>
      </c>
      <c r="L147" s="4">
        <v>9.1633241843792472</v>
      </c>
      <c r="M147" s="4">
        <v>8.9086735756894555</v>
      </c>
      <c r="N147" s="4">
        <v>2.3620000000000001</v>
      </c>
      <c r="O147" s="4">
        <v>40.930232558139537</v>
      </c>
      <c r="P147" s="4" t="s">
        <v>166</v>
      </c>
      <c r="Q147" s="36" t="str">
        <f t="shared" si="50"/>
        <v xml:space="preserve"> </v>
      </c>
      <c r="R147" t="str">
        <f t="shared" si="51"/>
        <v xml:space="preserve"> </v>
      </c>
      <c r="S147" s="37" t="str">
        <f t="shared" si="52"/>
        <v/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>
        <f t="shared" si="57"/>
        <v>-0.1927090302267005</v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>
        <f t="shared" si="59"/>
        <v>112</v>
      </c>
      <c r="AC147" t="str">
        <f t="shared" si="43"/>
        <v xml:space="preserve"> </v>
      </c>
      <c r="AD147" s="1" t="str">
        <f t="shared" si="60"/>
        <v xml:space="preserve"> </v>
      </c>
      <c r="AE147" t="str">
        <f t="shared" si="44"/>
        <v xml:space="preserve"> 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756</v>
      </c>
      <c r="AP147" t="s">
        <v>1047</v>
      </c>
      <c r="AQ147">
        <v>49.276496593196718</v>
      </c>
      <c r="AR147">
        <v>19.270903022670048</v>
      </c>
      <c r="AS147">
        <v>3.0585106382978733</v>
      </c>
      <c r="AT147">
        <v>-49.276496593196718</v>
      </c>
      <c r="AU147">
        <v>-19.270903022670048</v>
      </c>
      <c r="AV147" t="s">
        <v>1270</v>
      </c>
    </row>
    <row r="148" spans="1:48" x14ac:dyDescent="0.25">
      <c r="A148">
        <v>1.5099999999999966E-9</v>
      </c>
      <c r="B148" t="s">
        <v>735</v>
      </c>
      <c r="C148" s="3">
        <v>11</v>
      </c>
      <c r="D148" s="3">
        <v>3</v>
      </c>
      <c r="E148" s="3">
        <v>9</v>
      </c>
      <c r="F148" s="3">
        <v>23</v>
      </c>
      <c r="G148" s="4">
        <v>40</v>
      </c>
      <c r="H148" s="4">
        <v>34.15</v>
      </c>
      <c r="I148" s="5">
        <v>15965.681679149999</v>
      </c>
      <c r="J148" s="4">
        <v>14.336691855583542</v>
      </c>
      <c r="K148" s="4">
        <v>18.70208105147864</v>
      </c>
      <c r="L148" s="4">
        <v>12.377277775492574</v>
      </c>
      <c r="M148" s="4">
        <v>14.13628003120569</v>
      </c>
      <c r="N148" s="4">
        <v>2.8080000000000003</v>
      </c>
      <c r="O148" s="4">
        <v>16.666666666666682</v>
      </c>
      <c r="P148" s="4">
        <v>0</v>
      </c>
      <c r="Q148" s="36" t="str">
        <f t="shared" si="50"/>
        <v xml:space="preserve"> </v>
      </c>
      <c r="R148" t="str">
        <f t="shared" si="51"/>
        <v xml:space="preserve"> </v>
      </c>
      <c r="S148" s="37">
        <f t="shared" si="52"/>
        <v>0.17130307618057103</v>
      </c>
      <c r="T148" s="37" t="str">
        <f t="shared" si="53"/>
        <v/>
      </c>
      <c r="U148" s="37" t="str">
        <f t="shared" si="54"/>
        <v/>
      </c>
      <c r="V148" s="37" t="str">
        <f t="shared" si="55"/>
        <v/>
      </c>
      <c r="W148" s="37" t="str">
        <f t="shared" si="56"/>
        <v/>
      </c>
      <c r="X148" s="37" t="str">
        <f t="shared" si="57"/>
        <v/>
      </c>
      <c r="Y148" t="str">
        <f t="shared" si="41"/>
        <v xml:space="preserve"> </v>
      </c>
      <c r="Z148" s="1" t="str">
        <f t="shared" si="58"/>
        <v xml:space="preserve"> </v>
      </c>
      <c r="AA148" t="str">
        <f t="shared" si="42"/>
        <v xml:space="preserve"> </v>
      </c>
      <c r="AB148" s="1" t="str">
        <f t="shared" si="59"/>
        <v xml:space="preserve"> </v>
      </c>
      <c r="AC148">
        <f t="shared" si="43"/>
        <v>138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 t="str">
        <f t="shared" si="61"/>
        <v xml:space="preserve"> </v>
      </c>
      <c r="AH148" t="str">
        <f t="shared" si="62"/>
        <v xml:space="preserve"> </v>
      </c>
      <c r="AI148" t="str">
        <f t="shared" si="46"/>
        <v xml:space="preserve"> </v>
      </c>
      <c r="AJ148" t="str">
        <f t="shared" si="47"/>
        <v xml:space="preserve"> </v>
      </c>
      <c r="AK148" t="str">
        <f t="shared" si="63"/>
        <v xml:space="preserve"> </v>
      </c>
      <c r="AL148" t="str">
        <f t="shared" si="64"/>
        <v xml:space="preserve"> </v>
      </c>
      <c r="AM148" t="str">
        <f t="shared" si="48"/>
        <v xml:space="preserve"> </v>
      </c>
      <c r="AN148" t="str">
        <f t="shared" si="49"/>
        <v xml:space="preserve"> </v>
      </c>
      <c r="AO148" t="s">
        <v>735</v>
      </c>
      <c r="AP148" t="s">
        <v>1047</v>
      </c>
      <c r="AQ148">
        <v>16.883693987389115</v>
      </c>
      <c r="AR148">
        <v>-9.0441020908593082</v>
      </c>
      <c r="AS148">
        <v>17.130307467057104</v>
      </c>
      <c r="AT148">
        <v>-16.883693987389115</v>
      </c>
      <c r="AU148">
        <v>9.0441020908593082</v>
      </c>
      <c r="AV148" t="s">
        <v>1271</v>
      </c>
    </row>
    <row r="149" spans="1:48" x14ac:dyDescent="0.25">
      <c r="A149">
        <v>1.5199999999999966E-9</v>
      </c>
      <c r="B149" t="s">
        <v>741</v>
      </c>
      <c r="C149" s="3">
        <v>9</v>
      </c>
      <c r="D149" s="3">
        <v>1</v>
      </c>
      <c r="E149" s="3">
        <v>8</v>
      </c>
      <c r="F149" s="3">
        <v>18</v>
      </c>
      <c r="G149" s="4">
        <v>32</v>
      </c>
      <c r="H149" s="4">
        <v>23.5</v>
      </c>
      <c r="I149" s="5">
        <v>2086.4629629999999</v>
      </c>
      <c r="J149" s="4">
        <v>5.2455357142857135</v>
      </c>
      <c r="K149" s="4">
        <v>4.7580481878922862</v>
      </c>
      <c r="L149" s="4">
        <v>4.311733283701332</v>
      </c>
      <c r="M149" s="4">
        <v>4.0367501763245084</v>
      </c>
      <c r="N149" s="4">
        <v>4.3120000000000003</v>
      </c>
      <c r="O149" s="4">
        <v>-31.041747626959754</v>
      </c>
      <c r="P149" s="4">
        <v>3.0382978723404253</v>
      </c>
      <c r="Q149" s="36" t="str">
        <f t="shared" si="50"/>
        <v xml:space="preserve"> </v>
      </c>
      <c r="R149" t="str">
        <f t="shared" si="51"/>
        <v xml:space="preserve"> </v>
      </c>
      <c r="S149" s="37">
        <f t="shared" si="52"/>
        <v>0.36170212917957445</v>
      </c>
      <c r="T149" s="37" t="str">
        <f t="shared" si="53"/>
        <v/>
      </c>
      <c r="U149" s="37" t="str">
        <f t="shared" si="54"/>
        <v/>
      </c>
      <c r="V149" s="37">
        <f t="shared" si="55"/>
        <v>-0.69589250015243154</v>
      </c>
      <c r="W149" s="37" t="str">
        <f t="shared" si="56"/>
        <v/>
      </c>
      <c r="X149" s="37">
        <f t="shared" si="57"/>
        <v>-0.62013530527089356</v>
      </c>
      <c r="Y149" t="str">
        <f t="shared" si="41"/>
        <v xml:space="preserve"> </v>
      </c>
      <c r="Z149" s="1">
        <f t="shared" si="58"/>
        <v>3</v>
      </c>
      <c r="AA149" t="str">
        <f t="shared" si="42"/>
        <v xml:space="preserve"> </v>
      </c>
      <c r="AB149" s="1">
        <f t="shared" si="59"/>
        <v>5</v>
      </c>
      <c r="AC149">
        <f t="shared" si="43"/>
        <v>18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>
        <f t="shared" si="61"/>
        <v>3.0382978738604254</v>
      </c>
      <c r="AH149" t="str">
        <f t="shared" si="62"/>
        <v xml:space="preserve"> </v>
      </c>
      <c r="AI149">
        <f t="shared" si="46"/>
        <v>113</v>
      </c>
      <c r="AJ149" t="str">
        <f t="shared" si="47"/>
        <v xml:space="preserve"> </v>
      </c>
      <c r="AK149" t="str">
        <f t="shared" si="63"/>
        <v xml:space="preserve"> </v>
      </c>
      <c r="AL149" t="str">
        <f t="shared" si="64"/>
        <v xml:space="preserve"> </v>
      </c>
      <c r="AM149" t="str">
        <f t="shared" si="48"/>
        <v xml:space="preserve"> </v>
      </c>
      <c r="AN149" t="str">
        <f t="shared" si="49"/>
        <v xml:space="preserve"> </v>
      </c>
      <c r="AO149" t="s">
        <v>741</v>
      </c>
      <c r="AP149" t="s">
        <v>1028</v>
      </c>
      <c r="AQ149">
        <v>69.589250015243152</v>
      </c>
      <c r="AR149">
        <v>62.013530527089358</v>
      </c>
      <c r="AS149">
        <v>36.170212765957444</v>
      </c>
      <c r="AT149">
        <v>-69.589250015243152</v>
      </c>
      <c r="AU149">
        <v>-62.013530527089358</v>
      </c>
      <c r="AV149" t="s">
        <v>1272</v>
      </c>
    </row>
    <row r="150" spans="1:48" x14ac:dyDescent="0.25">
      <c r="A150">
        <v>1.5299999999999966E-9</v>
      </c>
      <c r="B150" t="s">
        <v>754</v>
      </c>
      <c r="C150" s="3">
        <v>12</v>
      </c>
      <c r="D150" s="3">
        <v>0</v>
      </c>
      <c r="E150" s="3">
        <v>11</v>
      </c>
      <c r="F150" s="3">
        <v>23</v>
      </c>
      <c r="G150" s="4">
        <v>130</v>
      </c>
      <c r="H150" s="4">
        <v>109.99</v>
      </c>
      <c r="I150" s="5">
        <v>23495.668055980001</v>
      </c>
      <c r="J150" s="4" t="s">
        <v>1019</v>
      </c>
      <c r="K150" s="4" t="s">
        <v>1019</v>
      </c>
      <c r="L150" s="4">
        <v>16.988584654500521</v>
      </c>
      <c r="M150" s="4">
        <v>15.695273023219857</v>
      </c>
      <c r="N150" s="4">
        <v>2.4590000000000001</v>
      </c>
      <c r="O150" s="4">
        <v>41.643059490085001</v>
      </c>
      <c r="P150" s="4">
        <v>3.8830802800254567</v>
      </c>
      <c r="Q150" s="36" t="str">
        <f t="shared" si="50"/>
        <v xml:space="preserve"> </v>
      </c>
      <c r="R150" t="str">
        <f t="shared" si="51"/>
        <v xml:space="preserve"> </v>
      </c>
      <c r="S150" s="37">
        <f t="shared" si="52"/>
        <v>0.1819256311326912</v>
      </c>
      <c r="T150" s="37" t="str">
        <f t="shared" si="53"/>
        <v/>
      </c>
      <c r="U150" s="37" t="str">
        <f t="shared" si="54"/>
        <v xml:space="preserve"> </v>
      </c>
      <c r="V150" s="37" t="str">
        <f t="shared" si="55"/>
        <v xml:space="preserve"> </v>
      </c>
      <c r="W150" s="37">
        <f t="shared" si="56"/>
        <v>0.49669821833730099</v>
      </c>
      <c r="X150" s="37" t="str">
        <f t="shared" si="57"/>
        <v/>
      </c>
      <c r="Y150" t="str">
        <f t="shared" si="41"/>
        <v xml:space="preserve"> </v>
      </c>
      <c r="Z150" s="1" t="str">
        <f t="shared" si="58"/>
        <v xml:space="preserve"> </v>
      </c>
      <c r="AA150">
        <f t="shared" si="42"/>
        <v>45</v>
      </c>
      <c r="AB150" s="1" t="str">
        <f t="shared" si="59"/>
        <v xml:space="preserve"> </v>
      </c>
      <c r="AC150">
        <f t="shared" si="43"/>
        <v>121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>
        <f t="shared" si="61"/>
        <v>3.8830802815554568</v>
      </c>
      <c r="AH150" t="str">
        <f t="shared" si="62"/>
        <v xml:space="preserve"> </v>
      </c>
      <c r="AI150">
        <f t="shared" si="46"/>
        <v>49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754</v>
      </c>
      <c r="AP150" t="s">
        <v>1035</v>
      </c>
      <c r="AQ150" t="e">
        <v>#VALUE!</v>
      </c>
      <c r="AR150">
        <v>-49.669821833730097</v>
      </c>
      <c r="AS150">
        <v>18.192562960269122</v>
      </c>
      <c r="AT150" t="e">
        <v>#VALUE!</v>
      </c>
      <c r="AU150">
        <v>49.669821833730097</v>
      </c>
      <c r="AV150" t="s">
        <v>1273</v>
      </c>
    </row>
    <row r="151" spans="1:48" x14ac:dyDescent="0.25">
      <c r="A151">
        <v>1.5399999999999965E-9</v>
      </c>
      <c r="B151" t="s">
        <v>585</v>
      </c>
      <c r="C151" s="3">
        <v>15</v>
      </c>
      <c r="D151" s="3">
        <v>0</v>
      </c>
      <c r="E151" s="3">
        <v>12</v>
      </c>
      <c r="F151" s="3">
        <v>27</v>
      </c>
      <c r="G151" s="4">
        <v>94.5</v>
      </c>
      <c r="H151" s="4">
        <v>86.5</v>
      </c>
      <c r="I151" s="5">
        <v>20577.3498005</v>
      </c>
      <c r="J151" s="4">
        <v>15.787552473079028</v>
      </c>
      <c r="K151" s="4">
        <v>14.29043449529159</v>
      </c>
      <c r="L151" s="4">
        <v>9.9717202678468411</v>
      </c>
      <c r="M151" s="4">
        <v>9.3180700449040241</v>
      </c>
      <c r="N151" s="4">
        <v>5.4790000000000001</v>
      </c>
      <c r="O151" s="4">
        <v>13.861386138613874</v>
      </c>
      <c r="P151" s="4">
        <v>0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/>
      </c>
      <c r="V151" s="37" t="str">
        <f t="shared" si="55"/>
        <v/>
      </c>
      <c r="W151" s="37" t="str">
        <f t="shared" si="56"/>
        <v/>
      </c>
      <c r="X151" s="37">
        <f t="shared" si="57"/>
        <v>-0.12148914920404719</v>
      </c>
      <c r="Y151" t="str">
        <f t="shared" si="41"/>
        <v xml:space="preserve"> </v>
      </c>
      <c r="Z151" s="1" t="str">
        <f t="shared" si="58"/>
        <v xml:space="preserve"> </v>
      </c>
      <c r="AA151" t="str">
        <f t="shared" si="42"/>
        <v xml:space="preserve"> </v>
      </c>
      <c r="AB151" s="1">
        <f t="shared" si="59"/>
        <v>139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 t="str">
        <f t="shared" si="61"/>
        <v xml:space="preserve"> </v>
      </c>
      <c r="AH151" t="str">
        <f t="shared" si="62"/>
        <v xml:space="preserve"> </v>
      </c>
      <c r="AI151" t="str">
        <f t="shared" si="46"/>
        <v xml:space="preserve"> </v>
      </c>
      <c r="AJ151" t="str">
        <f t="shared" si="47"/>
        <v xml:space="preserve"> </v>
      </c>
      <c r="AK151" t="str">
        <f t="shared" si="63"/>
        <v xml:space="preserve"> </v>
      </c>
      <c r="AL151" t="str">
        <f t="shared" si="64"/>
        <v xml:space="preserve"> </v>
      </c>
      <c r="AM151" t="str">
        <f t="shared" si="48"/>
        <v xml:space="preserve"> </v>
      </c>
      <c r="AN151" t="str">
        <f t="shared" si="49"/>
        <v xml:space="preserve"> </v>
      </c>
      <c r="AO151" t="s">
        <v>585</v>
      </c>
      <c r="AP151" t="s">
        <v>1028</v>
      </c>
      <c r="AQ151">
        <v>8.4723968569122903</v>
      </c>
      <c r="AR151">
        <v>12.148914920404719</v>
      </c>
      <c r="AS151">
        <v>9.2485549132947931</v>
      </c>
      <c r="AT151">
        <v>-8.4723968569122903</v>
      </c>
      <c r="AU151">
        <v>-12.148914920404719</v>
      </c>
      <c r="AV151" t="s">
        <v>1274</v>
      </c>
    </row>
    <row r="152" spans="1:48" x14ac:dyDescent="0.25">
      <c r="A152">
        <v>1.5499999999999965E-9</v>
      </c>
      <c r="B152" t="s">
        <v>351</v>
      </c>
      <c r="C152" s="3">
        <v>8</v>
      </c>
      <c r="D152" s="3">
        <v>0</v>
      </c>
      <c r="E152" s="3">
        <v>15</v>
      </c>
      <c r="F152" s="3">
        <v>23</v>
      </c>
      <c r="G152" s="4">
        <v>91</v>
      </c>
      <c r="H152" s="4">
        <v>83.24</v>
      </c>
      <c r="I152" s="5">
        <v>12294.849412039999</v>
      </c>
      <c r="J152" s="4">
        <v>15.115307790085346</v>
      </c>
      <c r="K152" s="4">
        <v>14.022911051212937</v>
      </c>
      <c r="L152" s="4">
        <v>11.4065413494066</v>
      </c>
      <c r="M152" s="4">
        <v>10.688729493891797</v>
      </c>
      <c r="N152" s="4">
        <v>4.7309999999999999</v>
      </c>
      <c r="O152" s="4">
        <v>10.172413793103457</v>
      </c>
      <c r="P152" s="4">
        <v>2.3666506487265737</v>
      </c>
      <c r="Q152" s="36" t="str">
        <f t="shared" si="50"/>
        <v xml:space="preserve"> </v>
      </c>
      <c r="R152" t="str">
        <f t="shared" si="51"/>
        <v xml:space="preserve"> </v>
      </c>
      <c r="S152" s="37" t="str">
        <f t="shared" si="52"/>
        <v/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 t="str">
        <f t="shared" si="56"/>
        <v/>
      </c>
      <c r="X152" s="37" t="str">
        <f t="shared" si="57"/>
        <v/>
      </c>
      <c r="Y152" t="str">
        <f t="shared" si="41"/>
        <v xml:space="preserve"> </v>
      </c>
      <c r="Z152" s="1" t="str">
        <f t="shared" si="58"/>
        <v xml:space="preserve"> </v>
      </c>
      <c r="AA152" t="str">
        <f t="shared" si="42"/>
        <v xml:space="preserve"> </v>
      </c>
      <c r="AB152" s="1" t="str">
        <f t="shared" si="59"/>
        <v xml:space="preserve"> </v>
      </c>
      <c r="AC152" t="str">
        <f t="shared" si="43"/>
        <v xml:space="preserve"> 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>
        <f t="shared" si="61"/>
        <v>2.3666506502765738</v>
      </c>
      <c r="AH152" t="str">
        <f t="shared" si="62"/>
        <v xml:space="preserve"> </v>
      </c>
      <c r="AI152">
        <f t="shared" si="46"/>
        <v>163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351</v>
      </c>
      <c r="AP152" t="s">
        <v>1031</v>
      </c>
      <c r="AQ152">
        <v>12.369704223903833</v>
      </c>
      <c r="AR152">
        <v>-0.49189183352571497</v>
      </c>
      <c r="AS152">
        <v>9.3224411340701696</v>
      </c>
      <c r="AT152">
        <v>-12.369704223903833</v>
      </c>
      <c r="AU152">
        <v>0.49189183352571497</v>
      </c>
      <c r="AV152" t="s">
        <v>1275</v>
      </c>
    </row>
    <row r="153" spans="1:48" x14ac:dyDescent="0.25">
      <c r="A153">
        <v>1.5599999999999965E-9</v>
      </c>
      <c r="B153" t="s">
        <v>694</v>
      </c>
      <c r="C153" s="3">
        <v>5</v>
      </c>
      <c r="D153" s="3">
        <v>0</v>
      </c>
      <c r="E153" s="3">
        <v>12</v>
      </c>
      <c r="F153" s="3">
        <v>17</v>
      </c>
      <c r="G153" s="4">
        <v>24.5</v>
      </c>
      <c r="H153" s="4" t="s">
        <v>161</v>
      </c>
      <c r="I153" s="5" t="s">
        <v>161</v>
      </c>
      <c r="J153" s="4" t="s">
        <v>1019</v>
      </c>
      <c r="K153" s="4" t="s">
        <v>1019</v>
      </c>
      <c r="L153" s="4" t="s">
        <v>1019</v>
      </c>
      <c r="M153" s="4" t="s">
        <v>1019</v>
      </c>
      <c r="N153" s="4">
        <v>1.03</v>
      </c>
      <c r="O153" s="4">
        <v>-74.63636363636364</v>
      </c>
      <c r="P153" s="4" t="s">
        <v>166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 xml:space="preserve"> </v>
      </c>
      <c r="T153" s="37" t="str">
        <f t="shared" si="53"/>
        <v xml:space="preserve"> </v>
      </c>
      <c r="U153" s="37" t="str">
        <f t="shared" si="54"/>
        <v xml:space="preserve"> </v>
      </c>
      <c r="V153" s="37" t="str">
        <f t="shared" si="55"/>
        <v xml:space="preserve"> </v>
      </c>
      <c r="W153" s="37" t="str">
        <f t="shared" si="56"/>
        <v xml:space="preserve"> </v>
      </c>
      <c r="X153" s="37" t="str">
        <f t="shared" si="57"/>
        <v xml:space="preserve"> </v>
      </c>
      <c r="Y153" t="str">
        <f t="shared" si="41"/>
        <v xml:space="preserve"> </v>
      </c>
      <c r="Z153" s="1" t="str">
        <f t="shared" si="58"/>
        <v xml:space="preserve"> </v>
      </c>
      <c r="AA153" t="str">
        <f t="shared" si="42"/>
        <v xml:space="preserve"> 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 t="str">
        <f t="shared" si="61"/>
        <v xml:space="preserve"> </v>
      </c>
      <c r="AH153" t="str">
        <f t="shared" si="62"/>
        <v xml:space="preserve"> </v>
      </c>
      <c r="AI153" t="str">
        <f t="shared" si="46"/>
        <v xml:space="preserve"> </v>
      </c>
      <c r="AJ153" t="str">
        <f t="shared" si="47"/>
        <v xml:space="preserve"> </v>
      </c>
      <c r="AK153" t="str">
        <f t="shared" si="63"/>
        <v xml:space="preserve"> </v>
      </c>
      <c r="AL153">
        <f t="shared" si="64"/>
        <v>-74.636363634803644</v>
      </c>
      <c r="AM153" t="str">
        <f t="shared" si="48"/>
        <v xml:space="preserve"> </v>
      </c>
      <c r="AN153">
        <f t="shared" si="49"/>
        <v>2</v>
      </c>
      <c r="AO153" t="s">
        <v>694</v>
      </c>
      <c r="AP153" t="s">
        <v>1020</v>
      </c>
      <c r="AQ153" t="e">
        <v>#VALUE!</v>
      </c>
      <c r="AR153" t="e">
        <v>#VALUE!</v>
      </c>
      <c r="AS153" t="s">
        <v>166</v>
      </c>
      <c r="AT153" t="e">
        <v>#VALUE!</v>
      </c>
      <c r="AU153" t="e">
        <v>#VALUE!</v>
      </c>
      <c r="AV153" t="s">
        <v>1276</v>
      </c>
    </row>
    <row r="154" spans="1:48" x14ac:dyDescent="0.25">
      <c r="A154">
        <v>1.5699999999999964E-9</v>
      </c>
      <c r="B154" t="s">
        <v>711</v>
      </c>
      <c r="C154" s="3">
        <v>6</v>
      </c>
      <c r="D154" s="3">
        <v>0</v>
      </c>
      <c r="E154" s="3">
        <v>12</v>
      </c>
      <c r="F154" s="3">
        <v>18</v>
      </c>
      <c r="G154" s="4">
        <v>30</v>
      </c>
      <c r="H154" s="4">
        <v>27.47</v>
      </c>
      <c r="I154" s="5">
        <v>9814.2095371199994</v>
      </c>
      <c r="J154" s="4" t="s">
        <v>1019</v>
      </c>
      <c r="K154" s="4" t="s">
        <v>1019</v>
      </c>
      <c r="L154" s="4">
        <v>20.814959594959529</v>
      </c>
      <c r="M154" s="4">
        <v>19.502243902439023</v>
      </c>
      <c r="N154" s="4">
        <v>0.76</v>
      </c>
      <c r="O154" s="4">
        <v>-73.914569059447089</v>
      </c>
      <c r="P154" s="4">
        <v>3.0615216599927191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 xml:space="preserve"> </v>
      </c>
      <c r="V154" s="37" t="str">
        <f t="shared" si="55"/>
        <v xml:space="preserve"> </v>
      </c>
      <c r="W154" s="37">
        <f t="shared" si="56"/>
        <v>0.83380273131144955</v>
      </c>
      <c r="X154" s="37" t="str">
        <f t="shared" si="57"/>
        <v/>
      </c>
      <c r="Y154" t="str">
        <f t="shared" si="41"/>
        <v xml:space="preserve"> </v>
      </c>
      <c r="Z154" s="1" t="str">
        <f t="shared" si="58"/>
        <v xml:space="preserve"> </v>
      </c>
      <c r="AA154">
        <f t="shared" si="42"/>
        <v>18</v>
      </c>
      <c r="AB154" s="1" t="str">
        <f t="shared" si="59"/>
        <v xml:space="preserve"> 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3.0615216615627192</v>
      </c>
      <c r="AH154" t="str">
        <f t="shared" si="62"/>
        <v xml:space="preserve"> </v>
      </c>
      <c r="AI154">
        <f t="shared" si="46"/>
        <v>111</v>
      </c>
      <c r="AJ154" t="str">
        <f t="shared" si="47"/>
        <v xml:space="preserve"> </v>
      </c>
      <c r="AK154" t="str">
        <f t="shared" si="63"/>
        <v xml:space="preserve"> </v>
      </c>
      <c r="AL154">
        <f t="shared" si="64"/>
        <v>-73.914569057877088</v>
      </c>
      <c r="AM154" t="str">
        <f t="shared" si="48"/>
        <v xml:space="preserve"> </v>
      </c>
      <c r="AN154">
        <f t="shared" si="49"/>
        <v>1</v>
      </c>
      <c r="AO154" t="s">
        <v>711</v>
      </c>
      <c r="AP154" t="s">
        <v>1035</v>
      </c>
      <c r="AQ154" t="e">
        <v>#VALUE!</v>
      </c>
      <c r="AR154">
        <v>-83.380273131144961</v>
      </c>
      <c r="AS154">
        <v>9.2100473243538428</v>
      </c>
      <c r="AT154" t="e">
        <v>#VALUE!</v>
      </c>
      <c r="AU154">
        <v>83.380273131144961</v>
      </c>
      <c r="AV154" t="s">
        <v>1277</v>
      </c>
    </row>
    <row r="155" spans="1:48" x14ac:dyDescent="0.25">
      <c r="A155">
        <v>1.5799999999999964E-9</v>
      </c>
      <c r="B155" t="s">
        <v>586</v>
      </c>
      <c r="C155" s="3">
        <v>13</v>
      </c>
      <c r="D155" s="3">
        <v>1</v>
      </c>
      <c r="E155" s="3">
        <v>10</v>
      </c>
      <c r="F155" s="3">
        <v>24</v>
      </c>
      <c r="G155" s="4">
        <v>125</v>
      </c>
      <c r="H155" s="4">
        <v>110.09</v>
      </c>
      <c r="I155" s="5">
        <v>13663.320101040001</v>
      </c>
      <c r="J155" s="4">
        <v>19.488405027438485</v>
      </c>
      <c r="K155" s="4">
        <v>17.679460414324716</v>
      </c>
      <c r="L155" s="4">
        <v>12.318145442694336</v>
      </c>
      <c r="M155" s="4">
        <v>11.291211068551256</v>
      </c>
      <c r="N155" s="4">
        <v>5.649</v>
      </c>
      <c r="O155" s="4">
        <v>23.698630136986306</v>
      </c>
      <c r="P155" s="4">
        <v>2.728676537378508</v>
      </c>
      <c r="Q155" s="36" t="str">
        <f t="shared" si="50"/>
        <v xml:space="preserve"> </v>
      </c>
      <c r="R155" t="str">
        <f t="shared" si="51"/>
        <v xml:space="preserve"> </v>
      </c>
      <c r="S155" s="37" t="str">
        <f t="shared" si="52"/>
        <v/>
      </c>
      <c r="T155" s="37" t="str">
        <f t="shared" si="53"/>
        <v/>
      </c>
      <c r="U155" s="37" t="str">
        <f t="shared" si="54"/>
        <v/>
      </c>
      <c r="V155" s="37" t="str">
        <f t="shared" si="55"/>
        <v/>
      </c>
      <c r="W155" s="37" t="str">
        <f t="shared" si="56"/>
        <v/>
      </c>
      <c r="X155" s="37" t="str">
        <f t="shared" si="57"/>
        <v/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 t="str">
        <f t="shared" si="59"/>
        <v xml:space="preserve"> </v>
      </c>
      <c r="AC155" t="str">
        <f t="shared" si="43"/>
        <v xml:space="preserve"> 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>
        <f t="shared" si="61"/>
        <v>2.7286765389585081</v>
      </c>
      <c r="AH155" t="str">
        <f t="shared" si="62"/>
        <v xml:space="preserve"> </v>
      </c>
      <c r="AI155">
        <f t="shared" si="46"/>
        <v>134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586</v>
      </c>
      <c r="AP155" t="s">
        <v>1028</v>
      </c>
      <c r="AQ155">
        <v>-12.983124159666959</v>
      </c>
      <c r="AR155">
        <v>-8.523144877853305</v>
      </c>
      <c r="AS155">
        <v>13.543464438186925</v>
      </c>
      <c r="AT155">
        <v>12.983124159666959</v>
      </c>
      <c r="AU155">
        <v>8.523144877853305</v>
      </c>
      <c r="AV155" t="s">
        <v>1278</v>
      </c>
    </row>
    <row r="156" spans="1:48" x14ac:dyDescent="0.25">
      <c r="A156">
        <v>1.5899999999999964E-9</v>
      </c>
      <c r="B156" t="s">
        <v>655</v>
      </c>
      <c r="C156" s="3">
        <v>5</v>
      </c>
      <c r="D156" s="3">
        <v>1</v>
      </c>
      <c r="E156" s="3">
        <v>10</v>
      </c>
      <c r="F156" s="3">
        <v>16</v>
      </c>
      <c r="G156" s="4">
        <v>113.5</v>
      </c>
      <c r="H156" s="4">
        <v>111.24</v>
      </c>
      <c r="I156" s="5">
        <v>20188.187052119996</v>
      </c>
      <c r="J156" s="4">
        <v>17.755786113328011</v>
      </c>
      <c r="K156" s="4">
        <v>16.965075491840778</v>
      </c>
      <c r="L156" s="4">
        <v>11.416557298051316</v>
      </c>
      <c r="M156" s="4">
        <v>10.953275906819803</v>
      </c>
      <c r="N156" s="4">
        <v>6.1290000000000004</v>
      </c>
      <c r="O156" s="4">
        <v>12.094594594594597</v>
      </c>
      <c r="P156" s="4">
        <v>3.4052499101042795</v>
      </c>
      <c r="Q156" s="36" t="str">
        <f t="shared" si="50"/>
        <v xml:space="preserve"> </v>
      </c>
      <c r="R156" t="str">
        <f t="shared" si="51"/>
        <v xml:space="preserve"> </v>
      </c>
      <c r="S156" s="37" t="str">
        <f t="shared" si="52"/>
        <v/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 t="str">
        <f t="shared" si="57"/>
        <v/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 t="str">
        <f t="shared" si="59"/>
        <v xml:space="preserve"> </v>
      </c>
      <c r="AC156" t="str">
        <f t="shared" si="43"/>
        <v xml:space="preserve"> 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>
        <f t="shared" si="61"/>
        <v>3.4052499116942796</v>
      </c>
      <c r="AH156" t="str">
        <f t="shared" si="62"/>
        <v xml:space="preserve"> </v>
      </c>
      <c r="AI156">
        <f t="shared" si="46"/>
        <v>82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655</v>
      </c>
      <c r="AP156" t="s">
        <v>1026</v>
      </c>
      <c r="AQ156">
        <v>-2.9383463741725846</v>
      </c>
      <c r="AR156">
        <v>-0.58013257162352616</v>
      </c>
      <c r="AS156">
        <v>2.0316432937792284</v>
      </c>
      <c r="AT156">
        <v>2.9383463741725846</v>
      </c>
      <c r="AU156">
        <v>0.58013257162352616</v>
      </c>
      <c r="AV156" t="s">
        <v>1279</v>
      </c>
    </row>
    <row r="157" spans="1:48" x14ac:dyDescent="0.25">
      <c r="A157">
        <v>1.5999999999999963E-9</v>
      </c>
      <c r="B157" t="s">
        <v>353</v>
      </c>
      <c r="C157" s="3">
        <v>9</v>
      </c>
      <c r="D157" s="3">
        <v>1</v>
      </c>
      <c r="E157" s="3">
        <v>11</v>
      </c>
      <c r="F157" s="3">
        <v>21</v>
      </c>
      <c r="G157" s="4">
        <v>85</v>
      </c>
      <c r="H157" s="4">
        <v>80.94</v>
      </c>
      <c r="I157" s="5">
        <v>57657.991360560001</v>
      </c>
      <c r="J157" s="4">
        <v>16.315259020358798</v>
      </c>
      <c r="K157" s="4">
        <v>15.482019892884468</v>
      </c>
      <c r="L157" s="4">
        <v>11.284484742719878</v>
      </c>
      <c r="M157" s="4">
        <v>10.86004223126646</v>
      </c>
      <c r="N157" s="4">
        <v>4.7240000000000002</v>
      </c>
      <c r="O157" s="4">
        <v>6.2893081760999364E-2</v>
      </c>
      <c r="P157" s="4">
        <v>4.6973066468989373</v>
      </c>
      <c r="Q157" s="36" t="str">
        <f t="shared" si="50"/>
        <v xml:space="preserve"> </v>
      </c>
      <c r="R157" t="str">
        <f t="shared" si="51"/>
        <v xml:space="preserve"> </v>
      </c>
      <c r="S157" s="37" t="str">
        <f t="shared" si="52"/>
        <v/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 t="str">
        <f t="shared" si="57"/>
        <v/>
      </c>
      <c r="Y157" t="str">
        <f t="shared" si="41"/>
        <v xml:space="preserve"> </v>
      </c>
      <c r="Z157" s="1" t="str">
        <f t="shared" si="58"/>
        <v xml:space="preserve"> </v>
      </c>
      <c r="AA157" t="str">
        <f t="shared" si="42"/>
        <v xml:space="preserve"> </v>
      </c>
      <c r="AB157" s="1" t="str">
        <f t="shared" si="59"/>
        <v xml:space="preserve"> </v>
      </c>
      <c r="AC157" t="str">
        <f t="shared" si="43"/>
        <v xml:space="preserve"> 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>
        <f t="shared" si="61"/>
        <v>4.6973066484989374</v>
      </c>
      <c r="AH157" t="str">
        <f t="shared" si="62"/>
        <v xml:space="preserve"> </v>
      </c>
      <c r="AI157">
        <f t="shared" si="46"/>
        <v>21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353</v>
      </c>
      <c r="AP157" t="s">
        <v>1026</v>
      </c>
      <c r="AQ157">
        <v>5.4130426271928549</v>
      </c>
      <c r="AR157">
        <v>0.58342968077077506</v>
      </c>
      <c r="AS157">
        <v>5.0160612799604598</v>
      </c>
      <c r="AT157">
        <v>-5.4130426271928549</v>
      </c>
      <c r="AU157">
        <v>-0.58342968077077506</v>
      </c>
      <c r="AV157" t="s">
        <v>1280</v>
      </c>
    </row>
    <row r="158" spans="1:48" x14ac:dyDescent="0.25">
      <c r="A158">
        <v>1.6099999999999963E-9</v>
      </c>
      <c r="B158" t="s">
        <v>591</v>
      </c>
      <c r="C158" s="3">
        <v>6</v>
      </c>
      <c r="D158" s="3">
        <v>0</v>
      </c>
      <c r="E158" s="3">
        <v>4</v>
      </c>
      <c r="F158" s="3">
        <v>10</v>
      </c>
      <c r="G158" s="4">
        <v>81.5</v>
      </c>
      <c r="H158" s="4">
        <v>70.430000000000007</v>
      </c>
      <c r="I158" s="5">
        <v>11754.767000000002</v>
      </c>
      <c r="J158" s="4">
        <v>14.239789729074001</v>
      </c>
      <c r="K158" s="4">
        <v>12.887465690759379</v>
      </c>
      <c r="L158" s="4">
        <v>10.041525895301413</v>
      </c>
      <c r="M158" s="4">
        <v>9.8121949611013299</v>
      </c>
      <c r="N158" s="4">
        <v>3.9849999999999999</v>
      </c>
      <c r="O158" s="4">
        <v>9.0123456790123395</v>
      </c>
      <c r="P158" s="4">
        <v>0</v>
      </c>
      <c r="Q158" s="36" t="str">
        <f t="shared" si="50"/>
        <v xml:space="preserve"> </v>
      </c>
      <c r="R158" t="str">
        <f t="shared" si="51"/>
        <v xml:space="preserve"> </v>
      </c>
      <c r="S158" s="37">
        <f t="shared" si="52"/>
        <v>0.15717734081204457</v>
      </c>
      <c r="T158" s="37" t="str">
        <f t="shared" si="53"/>
        <v/>
      </c>
      <c r="U158" s="37" t="str">
        <f t="shared" si="54"/>
        <v/>
      </c>
      <c r="V158" s="37" t="str">
        <f t="shared" si="55"/>
        <v/>
      </c>
      <c r="W158" s="37" t="str">
        <f t="shared" si="56"/>
        <v/>
      </c>
      <c r="X158" s="37">
        <f t="shared" si="57"/>
        <v>-0.11533925735808359</v>
      </c>
      <c r="Y158" t="str">
        <f t="shared" si="41"/>
        <v xml:space="preserve"> </v>
      </c>
      <c r="Z158" s="1" t="str">
        <f t="shared" si="58"/>
        <v xml:space="preserve"> </v>
      </c>
      <c r="AA158" t="str">
        <f t="shared" si="42"/>
        <v xml:space="preserve"> </v>
      </c>
      <c r="AB158" s="1">
        <f t="shared" si="59"/>
        <v>142</v>
      </c>
      <c r="AC158">
        <f t="shared" si="43"/>
        <v>151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 t="str">
        <f t="shared" si="61"/>
        <v xml:space="preserve"> </v>
      </c>
      <c r="AH158" t="str">
        <f t="shared" si="62"/>
        <v xml:space="preserve"> </v>
      </c>
      <c r="AI158" t="str">
        <f t="shared" si="46"/>
        <v xml:space="preserve"> 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591</v>
      </c>
      <c r="AP158" t="s">
        <v>1054</v>
      </c>
      <c r="AQ158">
        <v>17.445479570937316</v>
      </c>
      <c r="AR158">
        <v>11.53392573580836</v>
      </c>
      <c r="AS158">
        <v>15.717733920204457</v>
      </c>
      <c r="AT158">
        <v>-17.445479570937316</v>
      </c>
      <c r="AU158">
        <v>-11.53392573580836</v>
      </c>
      <c r="AV158" t="s">
        <v>1281</v>
      </c>
    </row>
    <row r="159" spans="1:48" x14ac:dyDescent="0.25">
      <c r="A159">
        <v>1.6199999999999963E-9</v>
      </c>
      <c r="B159" t="s">
        <v>645</v>
      </c>
      <c r="C159" s="3">
        <v>23</v>
      </c>
      <c r="D159" s="3">
        <v>0</v>
      </c>
      <c r="E159" s="3">
        <v>9</v>
      </c>
      <c r="F159" s="3">
        <v>32</v>
      </c>
      <c r="G159" s="4">
        <v>52.5</v>
      </c>
      <c r="H159" s="4">
        <v>37.08</v>
      </c>
      <c r="I159" s="5">
        <v>18866.304</v>
      </c>
      <c r="J159" s="4">
        <v>13.966101694915253</v>
      </c>
      <c r="K159" s="4">
        <v>10.331568682084146</v>
      </c>
      <c r="L159" s="4">
        <v>7.3449154125583807</v>
      </c>
      <c r="M159" s="4">
        <v>6.4374489173549323</v>
      </c>
      <c r="N159" s="4">
        <v>1.46</v>
      </c>
      <c r="O159" s="4">
        <v>-3.4782608695652204</v>
      </c>
      <c r="P159" s="4">
        <v>0.89805825242718462</v>
      </c>
      <c r="Q159" s="36">
        <f t="shared" si="50"/>
        <v>71.875000001619995</v>
      </c>
      <c r="R159" t="str">
        <f t="shared" si="51"/>
        <v xml:space="preserve"> </v>
      </c>
      <c r="S159" s="37">
        <f t="shared" si="52"/>
        <v>0.41585760679799366</v>
      </c>
      <c r="T159" s="37" t="str">
        <f t="shared" si="53"/>
        <v/>
      </c>
      <c r="U159" s="37" t="str">
        <f t="shared" si="54"/>
        <v/>
      </c>
      <c r="V159" s="37" t="str">
        <f t="shared" si="55"/>
        <v/>
      </c>
      <c r="W159" s="37" t="str">
        <f t="shared" si="56"/>
        <v/>
      </c>
      <c r="X159" s="37">
        <f t="shared" si="57"/>
        <v>-0.35291126156868668</v>
      </c>
      <c r="Y159" t="str">
        <f t="shared" si="41"/>
        <v xml:space="preserve"> </v>
      </c>
      <c r="Z159" s="1" t="str">
        <f t="shared" si="58"/>
        <v xml:space="preserve"> </v>
      </c>
      <c r="AA159" t="str">
        <f t="shared" si="42"/>
        <v xml:space="preserve"> </v>
      </c>
      <c r="AB159" s="1">
        <f t="shared" si="59"/>
        <v>57</v>
      </c>
      <c r="AC159">
        <f t="shared" si="43"/>
        <v>10</v>
      </c>
      <c r="AD159" s="1" t="str">
        <f t="shared" si="60"/>
        <v xml:space="preserve"> </v>
      </c>
      <c r="AE159">
        <f t="shared" si="44"/>
        <v>70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645</v>
      </c>
      <c r="AP159" t="s">
        <v>1078</v>
      </c>
      <c r="AQ159">
        <v>19.032173253711083</v>
      </c>
      <c r="AR159">
        <v>35.291126156868671</v>
      </c>
      <c r="AS159">
        <v>41.585760517799365</v>
      </c>
      <c r="AT159">
        <v>-19.032173253711083</v>
      </c>
      <c r="AU159">
        <v>-35.291126156868671</v>
      </c>
      <c r="AV159" t="s">
        <v>1282</v>
      </c>
    </row>
    <row r="160" spans="1:48" x14ac:dyDescent="0.25">
      <c r="A160">
        <v>1.6299999999999962E-9</v>
      </c>
      <c r="B160" t="s">
        <v>421</v>
      </c>
      <c r="C160" s="3">
        <v>21</v>
      </c>
      <c r="D160" s="3">
        <v>0</v>
      </c>
      <c r="E160" s="3">
        <v>7</v>
      </c>
      <c r="F160" s="3">
        <v>28</v>
      </c>
      <c r="G160" s="4">
        <v>80</v>
      </c>
      <c r="H160" s="4">
        <v>60.26</v>
      </c>
      <c r="I160" s="5">
        <v>139042.53048749999</v>
      </c>
      <c r="J160" s="4">
        <v>12.598787371942294</v>
      </c>
      <c r="K160" s="4">
        <v>10.96433770014556</v>
      </c>
      <c r="L160" s="4">
        <v>8.0654466155739311</v>
      </c>
      <c r="M160" s="4">
        <v>7.299182849112138</v>
      </c>
      <c r="N160" s="4">
        <v>4.1719999999999997</v>
      </c>
      <c r="O160" s="4">
        <v>31.090909090909076</v>
      </c>
      <c r="P160" s="4">
        <v>2.8177895784931959</v>
      </c>
      <c r="Q160" s="36">
        <f t="shared" si="50"/>
        <v>75.000000001629999</v>
      </c>
      <c r="R160" t="str">
        <f t="shared" si="51"/>
        <v xml:space="preserve"> </v>
      </c>
      <c r="S160" s="37">
        <f t="shared" si="52"/>
        <v>0.32758048619687685</v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>
        <f t="shared" si="57"/>
        <v>-0.2894322967377867</v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>
        <f t="shared" si="59"/>
        <v>77</v>
      </c>
      <c r="AC160">
        <f t="shared" si="43"/>
        <v>27</v>
      </c>
      <c r="AD160" s="1" t="str">
        <f t="shared" si="60"/>
        <v xml:space="preserve"> </v>
      </c>
      <c r="AE160">
        <f t="shared" si="44"/>
        <v>57</v>
      </c>
      <c r="AF160" t="str">
        <f t="shared" si="45"/>
        <v xml:space="preserve"> </v>
      </c>
      <c r="AG160">
        <f t="shared" si="61"/>
        <v>2.817789580123196</v>
      </c>
      <c r="AH160" t="str">
        <f t="shared" si="62"/>
        <v xml:space="preserve"> </v>
      </c>
      <c r="AI160">
        <f t="shared" si="46"/>
        <v>128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421</v>
      </c>
      <c r="AP160" t="s">
        <v>1022</v>
      </c>
      <c r="AQ160">
        <v>26.95911461706234</v>
      </c>
      <c r="AR160">
        <v>28.943229673778671</v>
      </c>
      <c r="AS160">
        <v>32.758048456687682</v>
      </c>
      <c r="AT160">
        <v>-26.95911461706234</v>
      </c>
      <c r="AU160">
        <v>-28.943229673778671</v>
      </c>
      <c r="AV160" t="s">
        <v>1283</v>
      </c>
    </row>
    <row r="161" spans="1:48" x14ac:dyDescent="0.25">
      <c r="A161">
        <v>1.6399999999999962E-9</v>
      </c>
      <c r="B161" t="s">
        <v>590</v>
      </c>
      <c r="C161" s="3">
        <v>12</v>
      </c>
      <c r="D161" s="3">
        <v>0</v>
      </c>
      <c r="E161" s="3">
        <v>9</v>
      </c>
      <c r="F161" s="3">
        <v>21</v>
      </c>
      <c r="G161" s="4">
        <v>102.5</v>
      </c>
      <c r="H161" s="4">
        <v>90.06</v>
      </c>
      <c r="I161" s="5">
        <v>25321.335343800001</v>
      </c>
      <c r="J161" s="4">
        <v>11.012472487160673</v>
      </c>
      <c r="K161" s="4">
        <v>9.8869250192117697</v>
      </c>
      <c r="L161" s="4">
        <v>5.8564251292215612</v>
      </c>
      <c r="M161" s="4">
        <v>7.1436848849386028</v>
      </c>
      <c r="N161" s="4">
        <v>8.1780000000000008</v>
      </c>
      <c r="O161" s="4">
        <v>0.67357512953368515</v>
      </c>
      <c r="P161" s="4">
        <v>0.84499222740395286</v>
      </c>
      <c r="Q161" s="36" t="str">
        <f t="shared" si="50"/>
        <v xml:space="preserve"> </v>
      </c>
      <c r="R161" t="str">
        <f t="shared" si="51"/>
        <v xml:space="preserve"> </v>
      </c>
      <c r="S161" s="37" t="str">
        <f t="shared" si="52"/>
        <v/>
      </c>
      <c r="T161" s="37" t="str">
        <f t="shared" si="53"/>
        <v/>
      </c>
      <c r="U161" s="37" t="str">
        <f t="shared" si="54"/>
        <v/>
      </c>
      <c r="V161" s="37" t="str">
        <f t="shared" si="55"/>
        <v/>
      </c>
      <c r="W161" s="37" t="str">
        <f t="shared" si="56"/>
        <v/>
      </c>
      <c r="X161" s="37">
        <f t="shared" si="57"/>
        <v>-0.48404759813763221</v>
      </c>
      <c r="Y161" t="str">
        <f t="shared" si="41"/>
        <v xml:space="preserve"> </v>
      </c>
      <c r="Z161" s="1" t="str">
        <f t="shared" si="58"/>
        <v xml:space="preserve"> </v>
      </c>
      <c r="AA161" t="str">
        <f t="shared" si="42"/>
        <v xml:space="preserve"> </v>
      </c>
      <c r="AB161" s="1">
        <f t="shared" si="59"/>
        <v>24</v>
      </c>
      <c r="AC161" t="str">
        <f t="shared" si="43"/>
        <v xml:space="preserve"> 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 t="str">
        <f t="shared" si="61"/>
        <v xml:space="preserve"> </v>
      </c>
      <c r="AH161" t="str">
        <f t="shared" si="62"/>
        <v xml:space="preserve"> </v>
      </c>
      <c r="AI161" t="str">
        <f t="shared" si="46"/>
        <v xml:space="preserve"> 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590</v>
      </c>
      <c r="AP161" t="s">
        <v>1033</v>
      </c>
      <c r="AQ161">
        <v>36.155701578964518</v>
      </c>
      <c r="AR161">
        <v>48.404759813763221</v>
      </c>
      <c r="AS161">
        <v>13.813013546524534</v>
      </c>
      <c r="AT161">
        <v>-36.155701578964518</v>
      </c>
      <c r="AU161">
        <v>-48.404759813763221</v>
      </c>
      <c r="AV161" t="s">
        <v>1284</v>
      </c>
    </row>
    <row r="162" spans="1:48" x14ac:dyDescent="0.25">
      <c r="A162">
        <v>1.6499999999999962E-9</v>
      </c>
      <c r="B162" t="s">
        <v>521</v>
      </c>
      <c r="C162" s="3">
        <v>26</v>
      </c>
      <c r="D162" s="3">
        <v>0</v>
      </c>
      <c r="E162" s="3">
        <v>6</v>
      </c>
      <c r="F162" s="3">
        <v>32</v>
      </c>
      <c r="G162" s="4">
        <v>140</v>
      </c>
      <c r="H162" s="4">
        <v>107.42</v>
      </c>
      <c r="I162" s="5">
        <v>32743.577489200001</v>
      </c>
      <c r="J162" s="4">
        <v>23.111015490533564</v>
      </c>
      <c r="K162" s="4">
        <v>19.918412757277952</v>
      </c>
      <c r="L162" s="4">
        <v>15.269868612224249</v>
      </c>
      <c r="M162" s="4">
        <v>13.165885456119097</v>
      </c>
      <c r="N162" s="4">
        <v>4.6479999999999997</v>
      </c>
      <c r="O162" s="4">
        <v>-7.2502600535243129</v>
      </c>
      <c r="P162" s="4" t="s">
        <v>166</v>
      </c>
      <c r="Q162" s="36">
        <f t="shared" si="50"/>
        <v>81.250000001649994</v>
      </c>
      <c r="R162" t="str">
        <f t="shared" si="51"/>
        <v xml:space="preserve"> </v>
      </c>
      <c r="S162" s="37">
        <f t="shared" si="52"/>
        <v>0.30329547735284856</v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>
        <f t="shared" si="56"/>
        <v>0.34527893941454679</v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>
        <f t="shared" si="42"/>
        <v>63</v>
      </c>
      <c r="AB162" s="1" t="str">
        <f t="shared" si="59"/>
        <v xml:space="preserve"> </v>
      </c>
      <c r="AC162">
        <f t="shared" si="43"/>
        <v>36</v>
      </c>
      <c r="AD162" s="1" t="str">
        <f t="shared" si="60"/>
        <v xml:space="preserve"> </v>
      </c>
      <c r="AE162">
        <f t="shared" si="44"/>
        <v>27</v>
      </c>
      <c r="AF162" t="str">
        <f t="shared" si="45"/>
        <v xml:space="preserve"> </v>
      </c>
      <c r="AG162" t="str">
        <f t="shared" si="61"/>
        <v xml:space="preserve"> </v>
      </c>
      <c r="AH162" t="str">
        <f t="shared" si="62"/>
        <v xml:space="preserve"> </v>
      </c>
      <c r="AI162" t="str">
        <f t="shared" si="46"/>
        <v xml:space="preserve"> 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521</v>
      </c>
      <c r="AP162" t="s">
        <v>1047</v>
      </c>
      <c r="AQ162">
        <v>-33.985040281469601</v>
      </c>
      <c r="AR162">
        <v>-34.527893941454678</v>
      </c>
      <c r="AS162">
        <v>30.329547570284852</v>
      </c>
      <c r="AT162">
        <v>33.985040281469601</v>
      </c>
      <c r="AU162">
        <v>34.527893941454678</v>
      </c>
      <c r="AV162" t="s">
        <v>1285</v>
      </c>
    </row>
    <row r="163" spans="1:48" x14ac:dyDescent="0.25">
      <c r="A163">
        <v>1.6599999999999961E-9</v>
      </c>
      <c r="B163" t="s">
        <v>637</v>
      </c>
      <c r="C163" s="3">
        <v>21</v>
      </c>
      <c r="D163" s="3">
        <v>1</v>
      </c>
      <c r="E163" s="3">
        <v>16</v>
      </c>
      <c r="F163" s="3">
        <v>38</v>
      </c>
      <c r="G163" s="4">
        <v>43.5</v>
      </c>
      <c r="H163" s="4">
        <v>32.25</v>
      </c>
      <c r="I163" s="5">
        <v>31912.97495475</v>
      </c>
      <c r="J163" s="4">
        <v>12.627251370399373</v>
      </c>
      <c r="K163" s="4">
        <v>10.76076076076076</v>
      </c>
      <c r="L163" s="4">
        <v>8.6747185842933661</v>
      </c>
      <c r="M163" s="4">
        <v>7.8040096725692925</v>
      </c>
      <c r="N163" s="4">
        <v>2.2869999999999999</v>
      </c>
      <c r="O163" s="4">
        <v>15.416666666666682</v>
      </c>
      <c r="P163" s="4">
        <v>0</v>
      </c>
      <c r="Q163" s="36" t="str">
        <f t="shared" si="50"/>
        <v xml:space="preserve"> </v>
      </c>
      <c r="R163" t="str">
        <f t="shared" si="51"/>
        <v xml:space="preserve"> </v>
      </c>
      <c r="S163" s="37">
        <f t="shared" si="52"/>
        <v>0.34883721096232556</v>
      </c>
      <c r="T163" s="37" t="str">
        <f t="shared" si="53"/>
        <v/>
      </c>
      <c r="U163" s="37" t="str">
        <f t="shared" si="54"/>
        <v/>
      </c>
      <c r="V163" s="37" t="str">
        <f t="shared" si="55"/>
        <v/>
      </c>
      <c r="W163" s="37" t="str">
        <f t="shared" si="56"/>
        <v/>
      </c>
      <c r="X163" s="37">
        <f t="shared" si="57"/>
        <v>-0.23575529605699941</v>
      </c>
      <c r="Y163" t="str">
        <f t="shared" si="41"/>
        <v xml:space="preserve"> </v>
      </c>
      <c r="Z163" s="1" t="str">
        <f t="shared" si="58"/>
        <v xml:space="preserve"> </v>
      </c>
      <c r="AA163" t="str">
        <f t="shared" si="42"/>
        <v xml:space="preserve"> </v>
      </c>
      <c r="AB163" s="1">
        <f t="shared" si="59"/>
        <v>91</v>
      </c>
      <c r="AC163">
        <f t="shared" si="43"/>
        <v>23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637</v>
      </c>
      <c r="AP163" t="s">
        <v>1028</v>
      </c>
      <c r="AQ163">
        <v>26.79409590633518</v>
      </c>
      <c r="AR163">
        <v>23.575529605699941</v>
      </c>
      <c r="AS163">
        <v>34.883720930232556</v>
      </c>
      <c r="AT163">
        <v>-26.79409590633518</v>
      </c>
      <c r="AU163">
        <v>-23.575529605699941</v>
      </c>
      <c r="AV163" t="s">
        <v>1286</v>
      </c>
    </row>
    <row r="164" spans="1:48" x14ac:dyDescent="0.25">
      <c r="A164">
        <v>1.6699999999999961E-9</v>
      </c>
      <c r="B164" t="s">
        <v>355</v>
      </c>
      <c r="C164" s="3">
        <v>10</v>
      </c>
      <c r="D164" s="3">
        <v>1</v>
      </c>
      <c r="E164" s="3">
        <v>12</v>
      </c>
      <c r="F164" s="3">
        <v>23</v>
      </c>
      <c r="G164" s="4">
        <v>150</v>
      </c>
      <c r="H164" s="4">
        <v>148.47</v>
      </c>
      <c r="I164" s="5">
        <v>42893.526697139998</v>
      </c>
      <c r="J164" s="4">
        <v>24.528333057987776</v>
      </c>
      <c r="K164" s="4">
        <v>21.943541235589713</v>
      </c>
      <c r="L164" s="4">
        <v>14.933966483752162</v>
      </c>
      <c r="M164" s="4">
        <v>13.947266825063544</v>
      </c>
      <c r="N164" s="4">
        <v>5.3540000000000001</v>
      </c>
      <c r="O164" s="4">
        <v>11.897810218978105</v>
      </c>
      <c r="P164" s="4">
        <v>1.215060281538358</v>
      </c>
      <c r="Q164" s="36" t="str">
        <f t="shared" si="50"/>
        <v xml:space="preserve"> </v>
      </c>
      <c r="R164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>
        <f t="shared" si="56"/>
        <v>0.31568588458130065</v>
      </c>
      <c r="X164" s="37" t="str">
        <f t="shared" si="57"/>
        <v/>
      </c>
      <c r="Y164" t="str">
        <f t="shared" si="41"/>
        <v xml:space="preserve"> </v>
      </c>
      <c r="Z164" s="1" t="str">
        <f t="shared" si="58"/>
        <v xml:space="preserve"> </v>
      </c>
      <c r="AA164">
        <f t="shared" si="42"/>
        <v>69</v>
      </c>
      <c r="AB164" s="1" t="str">
        <f t="shared" si="59"/>
        <v xml:space="preserve"> </v>
      </c>
      <c r="AC164" t="str">
        <f t="shared" si="43"/>
        <v xml:space="preserve"> 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 t="str">
        <f t="shared" si="61"/>
        <v xml:space="preserve"> </v>
      </c>
      <c r="AH164" t="str">
        <f t="shared" si="62"/>
        <v xml:space="preserve"> </v>
      </c>
      <c r="AI164" t="str">
        <f t="shared" si="46"/>
        <v xml:space="preserve"> 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355</v>
      </c>
      <c r="AP164" t="s">
        <v>1022</v>
      </c>
      <c r="AQ164">
        <v>-42.201873135256207</v>
      </c>
      <c r="AR164">
        <v>-31.568588458130066</v>
      </c>
      <c r="AS164">
        <v>1.0305112143867534</v>
      </c>
      <c r="AT164">
        <v>42.201873135256207</v>
      </c>
      <c r="AU164">
        <v>31.568588458130066</v>
      </c>
      <c r="AV164" t="s">
        <v>1287</v>
      </c>
    </row>
    <row r="165" spans="1:48" x14ac:dyDescent="0.25">
      <c r="A165">
        <v>1.6799999999999961E-9</v>
      </c>
      <c r="B165" t="s">
        <v>343</v>
      </c>
      <c r="C165" s="3">
        <v>1</v>
      </c>
      <c r="D165" s="3">
        <v>8</v>
      </c>
      <c r="E165" s="3">
        <v>9</v>
      </c>
      <c r="F165" s="3">
        <v>18</v>
      </c>
      <c r="G165" s="4">
        <v>77</v>
      </c>
      <c r="H165" s="4">
        <v>76.099999999999994</v>
      </c>
      <c r="I165" s="5">
        <v>23674.937462899998</v>
      </c>
      <c r="J165" s="4">
        <v>17.482196186538019</v>
      </c>
      <c r="K165" s="4">
        <v>16.703248463564528</v>
      </c>
      <c r="L165" s="4">
        <v>9.6295670073996469</v>
      </c>
      <c r="M165" s="4">
        <v>9.2183262059491042</v>
      </c>
      <c r="N165" s="4">
        <v>4.2610000000000001</v>
      </c>
      <c r="O165" s="4">
        <v>2.448979591836737</v>
      </c>
      <c r="P165" s="4">
        <v>3.8738501971090673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 t="str">
        <f t="shared" si="54"/>
        <v/>
      </c>
      <c r="V165" s="37" t="str">
        <f t="shared" si="55"/>
        <v/>
      </c>
      <c r="W165" s="37" t="str">
        <f t="shared" si="56"/>
        <v/>
      </c>
      <c r="X165" s="37">
        <f t="shared" si="57"/>
        <v>-0.15163293020312829</v>
      </c>
      <c r="Y165" t="str">
        <f t="shared" si="41"/>
        <v xml:space="preserve"> </v>
      </c>
      <c r="Z165" s="1" t="str">
        <f t="shared" si="58"/>
        <v xml:space="preserve"> </v>
      </c>
      <c r="AA165" t="str">
        <f t="shared" si="42"/>
        <v xml:space="preserve"> </v>
      </c>
      <c r="AB165" s="1">
        <f t="shared" si="59"/>
        <v>126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>
        <f t="shared" si="61"/>
        <v>3.8738501987890674</v>
      </c>
      <c r="AH165" t="str">
        <f t="shared" si="62"/>
        <v xml:space="preserve"> </v>
      </c>
      <c r="AI165">
        <f t="shared" si="46"/>
        <v>50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343</v>
      </c>
      <c r="AP165" t="s">
        <v>1026</v>
      </c>
      <c r="AQ165">
        <v>-1.3522214643183927</v>
      </c>
      <c r="AR165">
        <v>15.163293020312828</v>
      </c>
      <c r="AS165">
        <v>1.1826544021025009</v>
      </c>
      <c r="AT165">
        <v>1.3522214643183927</v>
      </c>
      <c r="AU165">
        <v>-15.163293020312828</v>
      </c>
      <c r="AV165" t="s">
        <v>1288</v>
      </c>
    </row>
    <row r="166" spans="1:48" x14ac:dyDescent="0.25">
      <c r="A166">
        <v>1.689999999999996E-9</v>
      </c>
      <c r="B166" t="s">
        <v>360</v>
      </c>
      <c r="C166" s="3">
        <v>9</v>
      </c>
      <c r="D166" s="3">
        <v>1</v>
      </c>
      <c r="E166" s="3">
        <v>7</v>
      </c>
      <c r="F166" s="3">
        <v>17</v>
      </c>
      <c r="G166" s="4">
        <v>138.5</v>
      </c>
      <c r="H166" s="4">
        <v>124.46</v>
      </c>
      <c r="I166" s="5">
        <v>14986.498429279998</v>
      </c>
      <c r="J166" s="4">
        <v>19.831102613129381</v>
      </c>
      <c r="K166" s="4">
        <v>17.805436337625178</v>
      </c>
      <c r="L166" s="4">
        <v>13.678914555462429</v>
      </c>
      <c r="M166" s="4">
        <v>12.802212342034869</v>
      </c>
      <c r="N166" s="4">
        <v>5.8550000000000004</v>
      </c>
      <c r="O166" s="4">
        <v>-6.9281045751634043</v>
      </c>
      <c r="P166" s="4">
        <v>1.2799292945524667</v>
      </c>
      <c r="Q166" s="36" t="str">
        <f t="shared" si="50"/>
        <v xml:space="preserve"> </v>
      </c>
      <c r="R166" t="str">
        <f t="shared" si="51"/>
        <v xml:space="preserve"> </v>
      </c>
      <c r="S166" s="37" t="str">
        <f t="shared" si="52"/>
        <v/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>
        <f t="shared" si="56"/>
        <v>0.20511552082269202</v>
      </c>
      <c r="X166" s="37" t="str">
        <f t="shared" si="57"/>
        <v/>
      </c>
      <c r="Y166" t="str">
        <f t="shared" si="41"/>
        <v xml:space="preserve"> </v>
      </c>
      <c r="Z166" s="1" t="str">
        <f t="shared" si="58"/>
        <v xml:space="preserve"> </v>
      </c>
      <c r="AA166">
        <f t="shared" si="42"/>
        <v>88</v>
      </c>
      <c r="AB166" s="1" t="str">
        <f t="shared" si="59"/>
        <v xml:space="preserve"> </v>
      </c>
      <c r="AC166" t="str">
        <f t="shared" si="43"/>
        <v xml:space="preserve"> 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 t="str">
        <f t="shared" si="61"/>
        <v xml:space="preserve"> </v>
      </c>
      <c r="AH166" t="str">
        <f t="shared" si="62"/>
        <v xml:space="preserve"> </v>
      </c>
      <c r="AI166" t="str">
        <f t="shared" si="46"/>
        <v xml:space="preserve"> 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360</v>
      </c>
      <c r="AP166" t="s">
        <v>1031</v>
      </c>
      <c r="AQ166">
        <v>-14.969897516379248</v>
      </c>
      <c r="AR166">
        <v>-20.511552082269201</v>
      </c>
      <c r="AS166">
        <v>11.280732765547175</v>
      </c>
      <c r="AT166">
        <v>14.969897516379248</v>
      </c>
      <c r="AU166">
        <v>20.511552082269201</v>
      </c>
      <c r="AV166" t="s">
        <v>1289</v>
      </c>
    </row>
    <row r="167" spans="1:48" x14ac:dyDescent="0.25">
      <c r="A167">
        <v>1.699999999999996E-9</v>
      </c>
      <c r="B167" t="s">
        <v>458</v>
      </c>
      <c r="C167" s="3">
        <v>6</v>
      </c>
      <c r="D167" s="3">
        <v>0</v>
      </c>
      <c r="E167" s="3">
        <v>13</v>
      </c>
      <c r="F167" s="3">
        <v>19</v>
      </c>
      <c r="G167" s="4">
        <v>72</v>
      </c>
      <c r="H167" s="4">
        <v>69.53</v>
      </c>
      <c r="I167" s="5">
        <v>22653.653153180003</v>
      </c>
      <c r="J167" s="4">
        <v>15.420270569971168</v>
      </c>
      <c r="K167" s="4">
        <v>14.277207392197125</v>
      </c>
      <c r="L167" s="4">
        <v>8.1237290828432887</v>
      </c>
      <c r="M167" s="4">
        <v>7.5816778355478522</v>
      </c>
      <c r="N167" s="4">
        <v>4.1040000000000001</v>
      </c>
      <c r="O167" s="4">
        <v>-9.166666666666659</v>
      </c>
      <c r="P167" s="4">
        <v>3.7350783834316119</v>
      </c>
      <c r="Q167" s="36" t="str">
        <f t="shared" si="50"/>
        <v xml:space="preserve"> </v>
      </c>
      <c r="R167" t="str">
        <f t="shared" si="51"/>
        <v xml:space="preserve"> </v>
      </c>
      <c r="S167" s="37" t="str">
        <f t="shared" si="52"/>
        <v/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/>
      </c>
      <c r="X167" s="37">
        <f t="shared" si="57"/>
        <v>-0.28429759795643528</v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>
        <f t="shared" si="59"/>
        <v>82</v>
      </c>
      <c r="AC167" t="str">
        <f t="shared" si="43"/>
        <v xml:space="preserve"> 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3.7350783851316121</v>
      </c>
      <c r="AH167" t="str">
        <f t="shared" si="62"/>
        <v xml:space="preserve"> </v>
      </c>
      <c r="AI167">
        <f t="shared" si="46"/>
        <v>54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458</v>
      </c>
      <c r="AP167" t="s">
        <v>1026</v>
      </c>
      <c r="AQ167">
        <v>10.601696653484115</v>
      </c>
      <c r="AR167">
        <v>28.429759795643527</v>
      </c>
      <c r="AS167">
        <v>3.5524234143535116</v>
      </c>
      <c r="AT167">
        <v>-10.601696653484115</v>
      </c>
      <c r="AU167">
        <v>-28.429759795643527</v>
      </c>
      <c r="AV167" t="s">
        <v>1290</v>
      </c>
    </row>
    <row r="168" spans="1:48" x14ac:dyDescent="0.25">
      <c r="A168">
        <v>1.709999999999996E-9</v>
      </c>
      <c r="B168" t="s">
        <v>594</v>
      </c>
      <c r="C168" s="3">
        <v>23</v>
      </c>
      <c r="D168" s="3">
        <v>0</v>
      </c>
      <c r="E168" s="3">
        <v>7</v>
      </c>
      <c r="F168" s="3">
        <v>30</v>
      </c>
      <c r="G168" s="4">
        <v>156</v>
      </c>
      <c r="H168" s="4">
        <v>128.47999999999999</v>
      </c>
      <c r="I168" s="5">
        <v>47080.087216799999</v>
      </c>
      <c r="J168" s="4">
        <v>26.97459584295612</v>
      </c>
      <c r="K168" s="4">
        <v>24.232365145228211</v>
      </c>
      <c r="L168" s="4">
        <v>16.078263103923337</v>
      </c>
      <c r="M168" s="4">
        <v>14.717586272331502</v>
      </c>
      <c r="N168" s="4">
        <v>4.7629999999999999</v>
      </c>
      <c r="O168" s="4">
        <v>1.1570247933884308</v>
      </c>
      <c r="P168" s="4">
        <v>1.2803549190535493</v>
      </c>
      <c r="Q168" s="36">
        <f t="shared" si="50"/>
        <v>76.666666668376678</v>
      </c>
      <c r="R168" t="str">
        <f t="shared" si="51"/>
        <v xml:space="preserve"> </v>
      </c>
      <c r="S168" s="37">
        <f t="shared" si="52"/>
        <v>0.21419676385196781</v>
      </c>
      <c r="T168" s="37" t="str">
        <f t="shared" si="53"/>
        <v/>
      </c>
      <c r="U168" s="37" t="str">
        <f t="shared" si="54"/>
        <v/>
      </c>
      <c r="V168" s="37" t="str">
        <f t="shared" si="55"/>
        <v/>
      </c>
      <c r="W168" s="37">
        <f t="shared" si="56"/>
        <v>0.41649868020202852</v>
      </c>
      <c r="X168" s="37" t="str">
        <f t="shared" si="57"/>
        <v/>
      </c>
      <c r="Y168" t="str">
        <f t="shared" si="41"/>
        <v xml:space="preserve"> </v>
      </c>
      <c r="Z168" s="1" t="str">
        <f t="shared" si="58"/>
        <v xml:space="preserve"> </v>
      </c>
      <c r="AA168">
        <f t="shared" si="42"/>
        <v>51</v>
      </c>
      <c r="AB168" s="1" t="str">
        <f t="shared" si="59"/>
        <v xml:space="preserve"> </v>
      </c>
      <c r="AC168">
        <f t="shared" si="43"/>
        <v>94</v>
      </c>
      <c r="AD168" s="1" t="str">
        <f t="shared" si="60"/>
        <v xml:space="preserve"> </v>
      </c>
      <c r="AE168">
        <f t="shared" si="44"/>
        <v>46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594</v>
      </c>
      <c r="AP168" t="s">
        <v>1020</v>
      </c>
      <c r="AQ168">
        <v>-56.383968159046802</v>
      </c>
      <c r="AR168">
        <v>-41.649868020202852</v>
      </c>
      <c r="AS168">
        <v>21.41967621419678</v>
      </c>
      <c r="AT168">
        <v>56.383968159046802</v>
      </c>
      <c r="AU168">
        <v>41.649868020202852</v>
      </c>
      <c r="AV168" t="s">
        <v>1291</v>
      </c>
    </row>
    <row r="169" spans="1:48" x14ac:dyDescent="0.25">
      <c r="A169">
        <v>1.7199999999999959E-9</v>
      </c>
      <c r="B169" t="s">
        <v>574</v>
      </c>
      <c r="C169" s="3">
        <v>9</v>
      </c>
      <c r="D169" s="3">
        <v>0</v>
      </c>
      <c r="E169" s="3">
        <v>8</v>
      </c>
      <c r="F169" s="3">
        <v>17</v>
      </c>
      <c r="G169" s="4">
        <v>108</v>
      </c>
      <c r="H169" s="4">
        <v>83.97</v>
      </c>
      <c r="I169" s="5">
        <v>11863.285462620001</v>
      </c>
      <c r="J169" s="4">
        <v>9.0106234574525157</v>
      </c>
      <c r="K169" s="4">
        <v>8.2331601137366413</v>
      </c>
      <c r="L169" s="4">
        <v>7.576814959416418</v>
      </c>
      <c r="M169" s="4">
        <v>7.2672007006930066</v>
      </c>
      <c r="N169" s="4">
        <v>8.5570000000000004</v>
      </c>
      <c r="O169" s="4">
        <v>4.8858447488584567</v>
      </c>
      <c r="P169" s="4">
        <v>2.7902822436584498</v>
      </c>
      <c r="Q169" s="36" t="str">
        <f t="shared" si="50"/>
        <v xml:space="preserve"> </v>
      </c>
      <c r="R169" t="str">
        <f t="shared" si="51"/>
        <v xml:space="preserve"> </v>
      </c>
      <c r="S169" s="37">
        <f t="shared" si="52"/>
        <v>0.28617363516051447</v>
      </c>
      <c r="T169" s="37" t="str">
        <f t="shared" si="53"/>
        <v/>
      </c>
      <c r="U169" s="37" t="str">
        <f t="shared" si="54"/>
        <v/>
      </c>
      <c r="V169" s="37" t="str">
        <f t="shared" si="55"/>
        <v/>
      </c>
      <c r="W169" s="37" t="str">
        <f t="shared" si="56"/>
        <v/>
      </c>
      <c r="X169" s="37">
        <f t="shared" si="57"/>
        <v>-0.33248085811399375</v>
      </c>
      <c r="Y169" t="str">
        <f t="shared" si="41"/>
        <v xml:space="preserve"> </v>
      </c>
      <c r="Z169" s="1" t="str">
        <f t="shared" si="58"/>
        <v xml:space="preserve"> </v>
      </c>
      <c r="AA169" t="str">
        <f t="shared" si="42"/>
        <v xml:space="preserve"> </v>
      </c>
      <c r="AB169" s="1">
        <f t="shared" si="59"/>
        <v>63</v>
      </c>
      <c r="AC169">
        <f t="shared" si="43"/>
        <v>45</v>
      </c>
      <c r="AD169" s="1" t="str">
        <f t="shared" si="60"/>
        <v xml:space="preserve"> </v>
      </c>
      <c r="AE169" t="str">
        <f t="shared" si="44"/>
        <v xml:space="preserve"> </v>
      </c>
      <c r="AF169" t="str">
        <f t="shared" si="45"/>
        <v xml:space="preserve"> </v>
      </c>
      <c r="AG169">
        <f t="shared" si="61"/>
        <v>2.7902822453784499</v>
      </c>
      <c r="AH169" t="str">
        <f t="shared" si="62"/>
        <v xml:space="preserve"> </v>
      </c>
      <c r="AI169">
        <f t="shared" si="46"/>
        <v>132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574</v>
      </c>
      <c r="AP169" t="s">
        <v>1022</v>
      </c>
      <c r="AQ169">
        <v>47.761328471159381</v>
      </c>
      <c r="AR169">
        <v>33.248085811399378</v>
      </c>
      <c r="AS169">
        <v>28.617363344051448</v>
      </c>
      <c r="AT169">
        <v>-47.761328471159381</v>
      </c>
      <c r="AU169">
        <v>-33.248085811399378</v>
      </c>
      <c r="AV169" t="s">
        <v>1292</v>
      </c>
    </row>
    <row r="170" spans="1:48" x14ac:dyDescent="0.25">
      <c r="A170">
        <v>1.7299999999999959E-9</v>
      </c>
      <c r="B170" t="s">
        <v>357</v>
      </c>
      <c r="C170" s="3">
        <v>13</v>
      </c>
      <c r="D170" s="3">
        <v>1</v>
      </c>
      <c r="E170" s="3">
        <v>12</v>
      </c>
      <c r="F170" s="3">
        <v>26</v>
      </c>
      <c r="G170" s="4">
        <v>81.5</v>
      </c>
      <c r="H170" s="4">
        <v>73.569999999999993</v>
      </c>
      <c r="I170" s="5">
        <v>46236.210587069996</v>
      </c>
      <c r="J170" s="4">
        <v>19.550890247143236</v>
      </c>
      <c r="K170" s="4">
        <v>17.278064819163927</v>
      </c>
      <c r="L170" s="4">
        <v>11.830379100754637</v>
      </c>
      <c r="M170" s="4">
        <v>10.924476109239817</v>
      </c>
      <c r="N170" s="4">
        <v>3.323</v>
      </c>
      <c r="O170" s="4">
        <v>10.783231255972387</v>
      </c>
      <c r="P170" s="4">
        <v>2.6845181459834175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/>
      </c>
      <c r="V170" s="37" t="str">
        <f t="shared" si="55"/>
        <v/>
      </c>
      <c r="W170" s="37" t="str">
        <f t="shared" si="56"/>
        <v/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 t="str">
        <f t="shared" ref="AA170:AA233" si="66">IF(ISERROR((RANK(W170,W$7:W$391,0)))=TRUE," ",((RANK(W170,W$7:W$391,0))))</f>
        <v xml:space="preserve"> 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2.6845181477134177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140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357</v>
      </c>
      <c r="AP170" t="s">
        <v>1031</v>
      </c>
      <c r="AQ170">
        <v>-13.345379322473061</v>
      </c>
      <c r="AR170">
        <v>-4.2259121784085529</v>
      </c>
      <c r="AS170">
        <v>10.77885007475874</v>
      </c>
      <c r="AT170">
        <v>13.345379322473061</v>
      </c>
      <c r="AU170">
        <v>4.2259121784085529</v>
      </c>
      <c r="AV170" t="s">
        <v>1293</v>
      </c>
    </row>
    <row r="171" spans="1:48" x14ac:dyDescent="0.25">
      <c r="A171">
        <v>1.7399999999999959E-9</v>
      </c>
      <c r="B171" t="s">
        <v>358</v>
      </c>
      <c r="C171" s="3">
        <v>25</v>
      </c>
      <c r="D171" s="3">
        <v>1</v>
      </c>
      <c r="E171" s="3">
        <v>10</v>
      </c>
      <c r="F171" s="3">
        <v>36</v>
      </c>
      <c r="G171" s="4">
        <v>141</v>
      </c>
      <c r="H171" s="4">
        <v>122.26</v>
      </c>
      <c r="I171" s="5">
        <v>70813.087851839999</v>
      </c>
      <c r="J171" s="4">
        <v>16.803188565145685</v>
      </c>
      <c r="K171" s="4">
        <v>14.376763875823144</v>
      </c>
      <c r="L171" s="4">
        <v>7.5601817466039023</v>
      </c>
      <c r="M171" s="4">
        <v>6.6319874736315594</v>
      </c>
      <c r="N171" s="4">
        <v>5.6450000000000005</v>
      </c>
      <c r="O171" s="4">
        <v>690</v>
      </c>
      <c r="P171" s="4">
        <v>0.72223131032226395</v>
      </c>
      <c r="Q171" s="36" t="str">
        <f t="shared" si="50"/>
        <v xml:space="preserve"> </v>
      </c>
      <c r="R171" t="str">
        <f t="shared" si="51"/>
        <v xml:space="preserve"> </v>
      </c>
      <c r="S171" s="37">
        <f t="shared" si="52"/>
        <v>0.15327989704508757</v>
      </c>
      <c r="T171" s="37" t="str">
        <f t="shared" si="53"/>
        <v/>
      </c>
      <c r="U171" s="37" t="str">
        <f t="shared" si="54"/>
        <v/>
      </c>
      <c r="V171" s="37" t="str">
        <f t="shared" si="55"/>
        <v/>
      </c>
      <c r="W171" s="37" t="str">
        <f t="shared" si="56"/>
        <v/>
      </c>
      <c r="X171" s="37">
        <f t="shared" si="57"/>
        <v>-0.33394624799125594</v>
      </c>
      <c r="Y171" t="str">
        <f t="shared" si="65"/>
        <v xml:space="preserve"> </v>
      </c>
      <c r="Z171" s="1" t="str">
        <f t="shared" si="58"/>
        <v xml:space="preserve"> </v>
      </c>
      <c r="AA171" t="str">
        <f t="shared" si="66"/>
        <v xml:space="preserve"> </v>
      </c>
      <c r="AB171" s="1">
        <f t="shared" si="59"/>
        <v>62</v>
      </c>
      <c r="AC171">
        <f t="shared" si="67"/>
        <v>156</v>
      </c>
      <c r="AD171" s="1" t="str">
        <f t="shared" si="60"/>
        <v xml:space="preserve"> </v>
      </c>
      <c r="AE171" t="str">
        <f t="shared" si="68"/>
        <v xml:space="preserve"> </v>
      </c>
      <c r="AF171" t="str">
        <f t="shared" si="69"/>
        <v xml:space="preserve"> </v>
      </c>
      <c r="AG171" t="str">
        <f t="shared" si="61"/>
        <v xml:space="preserve"> </v>
      </c>
      <c r="AH171" t="str">
        <f t="shared" si="62"/>
        <v xml:space="preserve"> </v>
      </c>
      <c r="AI171" t="str">
        <f t="shared" si="70"/>
        <v xml:space="preserve"> 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358</v>
      </c>
      <c r="AP171" t="s">
        <v>1078</v>
      </c>
      <c r="AQ171">
        <v>2.5842937243344521</v>
      </c>
      <c r="AR171">
        <v>33.394624799125594</v>
      </c>
      <c r="AS171">
        <v>15.327989530508756</v>
      </c>
      <c r="AT171">
        <v>-2.5842937243344521</v>
      </c>
      <c r="AU171">
        <v>-33.394624799125594</v>
      </c>
      <c r="AV171" t="s">
        <v>1294</v>
      </c>
    </row>
    <row r="172" spans="1:48" x14ac:dyDescent="0.25">
      <c r="A172">
        <v>1.7499999999999958E-9</v>
      </c>
      <c r="B172" t="s">
        <v>755</v>
      </c>
      <c r="C172" s="3">
        <v>23</v>
      </c>
      <c r="D172" s="3">
        <v>0</v>
      </c>
      <c r="E172" s="3">
        <v>3</v>
      </c>
      <c r="F172" s="3">
        <v>26</v>
      </c>
      <c r="G172" s="4">
        <v>500</v>
      </c>
      <c r="H172" s="4">
        <v>408.29</v>
      </c>
      <c r="I172" s="5">
        <v>32462.33683502</v>
      </c>
      <c r="J172" s="4" t="s">
        <v>1019</v>
      </c>
      <c r="K172" s="4" t="s">
        <v>1019</v>
      </c>
      <c r="L172" s="4">
        <v>15.811020915344621</v>
      </c>
      <c r="M172" s="4">
        <v>14.252459812151942</v>
      </c>
      <c r="N172" s="4">
        <v>5.9980000000000002</v>
      </c>
      <c r="O172" s="4">
        <v>14.883030805275737</v>
      </c>
      <c r="P172" s="4">
        <v>2.5310441108035948</v>
      </c>
      <c r="Q172" s="36">
        <f t="shared" si="50"/>
        <v>88.461538463288463</v>
      </c>
      <c r="R172" t="str">
        <f t="shared" si="51"/>
        <v xml:space="preserve"> </v>
      </c>
      <c r="S172" s="37">
        <f t="shared" si="52"/>
        <v>0.22461975731589665</v>
      </c>
      <c r="T172" s="37" t="str">
        <f t="shared" si="53"/>
        <v/>
      </c>
      <c r="U172" s="37" t="str">
        <f t="shared" si="54"/>
        <v xml:space="preserve"> </v>
      </c>
      <c r="V172" s="37" t="str">
        <f t="shared" si="55"/>
        <v xml:space="preserve"> </v>
      </c>
      <c r="W172" s="37">
        <f t="shared" si="56"/>
        <v>0.39295458187690002</v>
      </c>
      <c r="X172" s="37" t="str">
        <f t="shared" si="57"/>
        <v/>
      </c>
      <c r="Y172" t="str">
        <f t="shared" si="65"/>
        <v xml:space="preserve"> </v>
      </c>
      <c r="Z172" s="1" t="str">
        <f t="shared" si="58"/>
        <v xml:space="preserve"> </v>
      </c>
      <c r="AA172">
        <f t="shared" si="66"/>
        <v>55</v>
      </c>
      <c r="AB172" s="1" t="str">
        <f t="shared" si="59"/>
        <v xml:space="preserve"> </v>
      </c>
      <c r="AC172">
        <f t="shared" si="67"/>
        <v>88</v>
      </c>
      <c r="AD172" s="1" t="str">
        <f t="shared" si="60"/>
        <v xml:space="preserve"> </v>
      </c>
      <c r="AE172">
        <f t="shared" si="68"/>
        <v>9</v>
      </c>
      <c r="AF172" t="str">
        <f t="shared" si="69"/>
        <v xml:space="preserve"> </v>
      </c>
      <c r="AG172">
        <f t="shared" si="61"/>
        <v>2.531044112553595</v>
      </c>
      <c r="AH172" t="str">
        <f t="shared" si="62"/>
        <v xml:space="preserve"> </v>
      </c>
      <c r="AI172">
        <f t="shared" si="70"/>
        <v>150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755</v>
      </c>
      <c r="AP172" t="s">
        <v>1035</v>
      </c>
      <c r="AQ172" t="e">
        <v>#VALUE!</v>
      </c>
      <c r="AR172">
        <v>-39.295458187690002</v>
      </c>
      <c r="AS172">
        <v>22.461975556589664</v>
      </c>
      <c r="AT172" t="e">
        <v>#VALUE!</v>
      </c>
      <c r="AU172">
        <v>39.295458187690002</v>
      </c>
      <c r="AV172" t="s">
        <v>1295</v>
      </c>
    </row>
    <row r="173" spans="1:48" x14ac:dyDescent="0.25">
      <c r="A173">
        <v>1.7599999999999958E-9</v>
      </c>
      <c r="B173" t="s">
        <v>569</v>
      </c>
      <c r="C173" s="3">
        <v>5</v>
      </c>
      <c r="D173" s="3">
        <v>1</v>
      </c>
      <c r="E173" s="3">
        <v>18</v>
      </c>
      <c r="F173" s="3">
        <v>24</v>
      </c>
      <c r="G173" s="4">
        <v>68</v>
      </c>
      <c r="H173" s="4">
        <v>64.38</v>
      </c>
      <c r="I173" s="5">
        <v>23709.993550499999</v>
      </c>
      <c r="J173" s="4" t="s">
        <v>1019</v>
      </c>
      <c r="K173" s="4" t="s">
        <v>1019</v>
      </c>
      <c r="L173" s="4">
        <v>19.520767911785498</v>
      </c>
      <c r="M173" s="4">
        <v>18.847345774277589</v>
      </c>
      <c r="N173" s="4">
        <v>1.58</v>
      </c>
      <c r="O173" s="4">
        <v>22.691933916423714</v>
      </c>
      <c r="P173" s="4">
        <v>3.4700217458838152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 xml:space="preserve"> </v>
      </c>
      <c r="V173" s="37" t="str">
        <f t="shared" si="55"/>
        <v xml:space="preserve"> </v>
      </c>
      <c r="W173" s="37">
        <f t="shared" si="56"/>
        <v>0.71978414613870645</v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>
        <f t="shared" si="66"/>
        <v>24</v>
      </c>
      <c r="AB173" s="1" t="str">
        <f t="shared" si="59"/>
        <v xml:space="preserve"> 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3.4700217476438153</v>
      </c>
      <c r="AH173" t="str">
        <f t="shared" si="62"/>
        <v xml:space="preserve"> </v>
      </c>
      <c r="AI173">
        <f t="shared" si="70"/>
        <v>76</v>
      </c>
      <c r="AJ173" t="str">
        <f t="shared" si="71"/>
        <v xml:space="preserve"> </v>
      </c>
      <c r="AK173" t="str">
        <f t="shared" si="63"/>
        <v xml:space="preserve"> </v>
      </c>
      <c r="AL173" t="str">
        <f t="shared" si="64"/>
        <v xml:space="preserve"> </v>
      </c>
      <c r="AM173" t="str">
        <f t="shared" si="72"/>
        <v xml:space="preserve"> </v>
      </c>
      <c r="AN173" t="str">
        <f t="shared" si="73"/>
        <v xml:space="preserve"> </v>
      </c>
      <c r="AO173" t="s">
        <v>569</v>
      </c>
      <c r="AP173" t="s">
        <v>1035</v>
      </c>
      <c r="AQ173" t="e">
        <v>#VALUE!</v>
      </c>
      <c r="AR173">
        <v>-71.97841461387064</v>
      </c>
      <c r="AS173">
        <v>5.6228642435539156</v>
      </c>
      <c r="AT173" t="e">
        <v>#VALUE!</v>
      </c>
      <c r="AU173">
        <v>71.97841461387064</v>
      </c>
      <c r="AV173" t="s">
        <v>1296</v>
      </c>
    </row>
    <row r="174" spans="1:48" x14ac:dyDescent="0.25">
      <c r="A174">
        <v>1.7699999999999957E-9</v>
      </c>
      <c r="B174" t="s">
        <v>361</v>
      </c>
      <c r="C174" s="3">
        <v>13</v>
      </c>
      <c r="D174" s="3">
        <v>0</v>
      </c>
      <c r="E174" s="3">
        <v>6</v>
      </c>
      <c r="F174" s="3">
        <v>19</v>
      </c>
      <c r="G174" s="4">
        <v>60.5</v>
      </c>
      <c r="H174" s="4">
        <v>47.56</v>
      </c>
      <c r="I174" s="5">
        <v>12555.84</v>
      </c>
      <c r="J174" s="4">
        <v>20.246913580246911</v>
      </c>
      <c r="K174" s="4">
        <v>23.279490944689183</v>
      </c>
      <c r="L174" s="4">
        <v>7.3343406221564482</v>
      </c>
      <c r="M174" s="4">
        <v>7.2595448783099066</v>
      </c>
      <c r="N174" s="4">
        <v>2.488</v>
      </c>
      <c r="O174" s="4">
        <v>241.66666666666669</v>
      </c>
      <c r="P174" s="4">
        <v>0.25231286795626579</v>
      </c>
      <c r="Q174" s="36" t="str">
        <f t="shared" si="50"/>
        <v xml:space="preserve"> </v>
      </c>
      <c r="R174" t="str">
        <f t="shared" si="51"/>
        <v xml:space="preserve"> </v>
      </c>
      <c r="S174" s="37">
        <f t="shared" si="52"/>
        <v>0.27207737771617319</v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>
        <f t="shared" si="57"/>
        <v>-0.35384290303710475</v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>
        <f t="shared" si="59"/>
        <v>56</v>
      </c>
      <c r="AC174">
        <f t="shared" si="67"/>
        <v>52</v>
      </c>
      <c r="AD174" s="1" t="str">
        <f t="shared" si="60"/>
        <v xml:space="preserve"> </v>
      </c>
      <c r="AE174" t="str">
        <f t="shared" si="68"/>
        <v xml:space="preserve"> </v>
      </c>
      <c r="AF174" t="str">
        <f t="shared" si="69"/>
        <v xml:space="preserve"> </v>
      </c>
      <c r="AG174" t="str">
        <f t="shared" si="61"/>
        <v xml:space="preserve"> </v>
      </c>
      <c r="AH174" t="str">
        <f t="shared" si="62"/>
        <v xml:space="preserve"> </v>
      </c>
      <c r="AI174" t="str">
        <f t="shared" si="70"/>
        <v xml:space="preserve"> 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361</v>
      </c>
      <c r="AP174" t="s">
        <v>1078</v>
      </c>
      <c r="AQ174">
        <v>-17.380542310483584</v>
      </c>
      <c r="AR174">
        <v>35.384290303710472</v>
      </c>
      <c r="AS174">
        <v>27.207737594617321</v>
      </c>
      <c r="AT174">
        <v>17.380542310483584</v>
      </c>
      <c r="AU174">
        <v>-35.384290303710472</v>
      </c>
      <c r="AV174" t="s">
        <v>1297</v>
      </c>
    </row>
    <row r="175" spans="1:48" x14ac:dyDescent="0.25">
      <c r="A175">
        <v>1.7799999999999957E-9</v>
      </c>
      <c r="B175" t="s">
        <v>433</v>
      </c>
      <c r="C175" s="3">
        <v>8</v>
      </c>
      <c r="D175" s="3">
        <v>1</v>
      </c>
      <c r="E175" s="3">
        <v>9</v>
      </c>
      <c r="F175" s="3">
        <v>18</v>
      </c>
      <c r="G175" s="4">
        <v>63</v>
      </c>
      <c r="H175" s="4">
        <v>61.96</v>
      </c>
      <c r="I175" s="5">
        <v>19634.244663680001</v>
      </c>
      <c r="J175" s="4">
        <v>17.799482907210571</v>
      </c>
      <c r="K175" s="4">
        <v>16.786778650772149</v>
      </c>
      <c r="L175" s="4">
        <v>11.534483791387146</v>
      </c>
      <c r="M175" s="4">
        <v>11.049710216121424</v>
      </c>
      <c r="N175" s="4">
        <v>3.2640000000000002</v>
      </c>
      <c r="O175" s="4">
        <v>8.9260768050955974</v>
      </c>
      <c r="P175" s="4">
        <v>3.4683666881859265</v>
      </c>
      <c r="Q175" s="36" t="str">
        <f t="shared" si="50"/>
        <v xml:space="preserve"> </v>
      </c>
      <c r="R175" t="str">
        <f t="shared" si="51"/>
        <v xml:space="preserve"> </v>
      </c>
      <c r="S175" s="37" t="str">
        <f t="shared" si="52"/>
        <v/>
      </c>
      <c r="T175" s="37" t="str">
        <f t="shared" si="53"/>
        <v/>
      </c>
      <c r="U175" s="37" t="str">
        <f t="shared" si="54"/>
        <v/>
      </c>
      <c r="V175" s="37" t="str">
        <f t="shared" si="55"/>
        <v/>
      </c>
      <c r="W175" s="37" t="str">
        <f t="shared" si="56"/>
        <v/>
      </c>
      <c r="X175" s="37" t="str">
        <f t="shared" si="57"/>
        <v/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 t="str">
        <f t="shared" si="59"/>
        <v xml:space="preserve"> </v>
      </c>
      <c r="AC175" t="str">
        <f t="shared" si="67"/>
        <v xml:space="preserve"> 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3.4683666899659267</v>
      </c>
      <c r="AH175" t="str">
        <f t="shared" si="62"/>
        <v xml:space="preserve"> </v>
      </c>
      <c r="AI175">
        <f t="shared" si="70"/>
        <v>77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433</v>
      </c>
      <c r="AP175" t="s">
        <v>1026</v>
      </c>
      <c r="AQ175">
        <v>-3.191676509792285</v>
      </c>
      <c r="AR175">
        <v>-1.6190676922354985</v>
      </c>
      <c r="AS175">
        <v>1.6785022595222632</v>
      </c>
      <c r="AT175">
        <v>3.191676509792285</v>
      </c>
      <c r="AU175">
        <v>1.6190676922354985</v>
      </c>
      <c r="AV175" t="s">
        <v>1298</v>
      </c>
    </row>
    <row r="176" spans="1:48" x14ac:dyDescent="0.25">
      <c r="A176">
        <v>1.7899999999999957E-9</v>
      </c>
      <c r="B176" t="s">
        <v>522</v>
      </c>
      <c r="C176" s="3">
        <v>4</v>
      </c>
      <c r="D176" s="3">
        <v>0</v>
      </c>
      <c r="E176" s="3">
        <v>19</v>
      </c>
      <c r="F176" s="3">
        <v>23</v>
      </c>
      <c r="G176" s="4">
        <v>93.5</v>
      </c>
      <c r="H176" s="4">
        <v>96.22</v>
      </c>
      <c r="I176" s="5">
        <v>54097.674380000004</v>
      </c>
      <c r="J176" s="4">
        <v>10.158361486486488</v>
      </c>
      <c r="K176" s="4">
        <v>12.359666024405909</v>
      </c>
      <c r="L176" s="4">
        <v>8.3523871548382989</v>
      </c>
      <c r="M176" s="4">
        <v>10.603446858118888</v>
      </c>
      <c r="N176" s="4">
        <v>9.0790000000000006</v>
      </c>
      <c r="O176" s="4">
        <v>27.526315789473692</v>
      </c>
      <c r="P176" s="4">
        <v>0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 t="str">
        <f t="shared" si="55"/>
        <v/>
      </c>
      <c r="W176" s="37" t="str">
        <f t="shared" si="56"/>
        <v/>
      </c>
      <c r="X176" s="37">
        <f t="shared" si="57"/>
        <v>-0.2641527691832678</v>
      </c>
      <c r="Y176" t="str">
        <f t="shared" si="65"/>
        <v xml:space="preserve"> </v>
      </c>
      <c r="Z176" s="1" t="str">
        <f t="shared" si="58"/>
        <v xml:space="preserve"> </v>
      </c>
      <c r="AA176" t="str">
        <f t="shared" si="66"/>
        <v xml:space="preserve"> </v>
      </c>
      <c r="AB176" s="1">
        <f t="shared" si="59"/>
        <v>86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 t="str">
        <f t="shared" si="61"/>
        <v xml:space="preserve"> </v>
      </c>
      <c r="AH176" t="str">
        <f t="shared" si="62"/>
        <v xml:space="preserve"> </v>
      </c>
      <c r="AI176" t="str">
        <f t="shared" si="70"/>
        <v xml:space="preserve"> 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522</v>
      </c>
      <c r="AP176" t="s">
        <v>1054</v>
      </c>
      <c r="AQ176">
        <v>41.107370486678754</v>
      </c>
      <c r="AR176">
        <v>26.415276918326779</v>
      </c>
      <c r="AS176">
        <v>-2.8268551236749095</v>
      </c>
      <c r="AT176">
        <v>-41.107370486678754</v>
      </c>
      <c r="AU176">
        <v>-26.415276918326779</v>
      </c>
      <c r="AV176" t="s">
        <v>1299</v>
      </c>
    </row>
    <row r="177" spans="1:48" x14ac:dyDescent="0.25">
      <c r="A177">
        <v>1.7999999999999956E-9</v>
      </c>
      <c r="B177" t="s">
        <v>703</v>
      </c>
      <c r="C177" s="3">
        <v>13</v>
      </c>
      <c r="D177" s="3">
        <v>0</v>
      </c>
      <c r="E177" s="3">
        <v>12</v>
      </c>
      <c r="F177" s="3">
        <v>25</v>
      </c>
      <c r="G177" s="4">
        <v>260</v>
      </c>
      <c r="H177" s="4">
        <v>244.71</v>
      </c>
      <c r="I177" s="5">
        <v>16163.12021571</v>
      </c>
      <c r="J177" s="4" t="s">
        <v>1019</v>
      </c>
      <c r="K177" s="4" t="s">
        <v>1019</v>
      </c>
      <c r="L177" s="4">
        <v>21.322819724719746</v>
      </c>
      <c r="M177" s="4">
        <v>20.459200454225819</v>
      </c>
      <c r="N177" s="4">
        <v>5.008</v>
      </c>
      <c r="O177" s="4">
        <v>-7.7095761707788517</v>
      </c>
      <c r="P177" s="4">
        <v>3.1960279514527401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 xml:space="preserve"> </v>
      </c>
      <c r="V177" s="37" t="str">
        <f t="shared" si="55"/>
        <v xml:space="preserve"> </v>
      </c>
      <c r="W177" s="37">
        <f t="shared" si="56"/>
        <v>0.87854532563788768</v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>
        <f t="shared" si="66"/>
        <v>15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3.1960279532527403</v>
      </c>
      <c r="AH177" t="str">
        <f t="shared" si="62"/>
        <v xml:space="preserve"> </v>
      </c>
      <c r="AI177">
        <f t="shared" si="70"/>
        <v>97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703</v>
      </c>
      <c r="AP177" t="s">
        <v>1035</v>
      </c>
      <c r="AQ177" t="e">
        <v>#VALUE!</v>
      </c>
      <c r="AR177">
        <v>-87.854532563788766</v>
      </c>
      <c r="AS177">
        <v>6.2482121695067505</v>
      </c>
      <c r="AT177" t="e">
        <v>#VALUE!</v>
      </c>
      <c r="AU177">
        <v>87.854532563788766</v>
      </c>
      <c r="AV177" t="s">
        <v>1300</v>
      </c>
    </row>
    <row r="178" spans="1:48" x14ac:dyDescent="0.25">
      <c r="A178">
        <v>1.8099999999999956E-9</v>
      </c>
      <c r="B178" t="s">
        <v>599</v>
      </c>
      <c r="C178" s="3">
        <v>13</v>
      </c>
      <c r="D178" s="3">
        <v>0</v>
      </c>
      <c r="E178" s="3">
        <v>2</v>
      </c>
      <c r="F178" s="3">
        <v>15</v>
      </c>
      <c r="G178" s="4">
        <v>65</v>
      </c>
      <c r="H178" s="4">
        <v>50.4</v>
      </c>
      <c r="I178" s="5">
        <v>13087.621008</v>
      </c>
      <c r="J178" s="4">
        <v>12.441372500617131</v>
      </c>
      <c r="K178" s="4">
        <v>11.359026369168356</v>
      </c>
      <c r="L178" s="4">
        <v>10.865557374517374</v>
      </c>
      <c r="M178" s="4">
        <v>10.125861255037421</v>
      </c>
      <c r="N178" s="4">
        <v>3.621</v>
      </c>
      <c r="O178" s="4">
        <v>29.229930591779109</v>
      </c>
      <c r="P178" s="4">
        <v>0.19841269841269843</v>
      </c>
      <c r="Q178" s="36">
        <f t="shared" si="50"/>
        <v>86.666666668476665</v>
      </c>
      <c r="R178" t="str">
        <f t="shared" si="51"/>
        <v xml:space="preserve"> </v>
      </c>
      <c r="S178" s="37">
        <f t="shared" si="52"/>
        <v>0.28968254149253975</v>
      </c>
      <c r="T178" s="37" t="str">
        <f t="shared" si="53"/>
        <v/>
      </c>
      <c r="U178" s="37" t="str">
        <f t="shared" si="54"/>
        <v/>
      </c>
      <c r="V178" s="37" t="str">
        <f t="shared" si="55"/>
        <v/>
      </c>
      <c r="W178" s="37" t="str">
        <f t="shared" si="56"/>
        <v/>
      </c>
      <c r="X178" s="37" t="str">
        <f t="shared" si="57"/>
        <v/>
      </c>
      <c r="Y178" t="str">
        <f t="shared" si="65"/>
        <v xml:space="preserve"> </v>
      </c>
      <c r="Z178" s="1" t="str">
        <f t="shared" si="58"/>
        <v xml:space="preserve"> </v>
      </c>
      <c r="AA178" t="str">
        <f t="shared" si="66"/>
        <v xml:space="preserve"> </v>
      </c>
      <c r="AB178" s="1" t="str">
        <f t="shared" si="59"/>
        <v xml:space="preserve"> </v>
      </c>
      <c r="AC178">
        <f t="shared" si="67"/>
        <v>40</v>
      </c>
      <c r="AD178" s="1" t="str">
        <f t="shared" si="60"/>
        <v xml:space="preserve"> </v>
      </c>
      <c r="AE178">
        <f t="shared" si="68"/>
        <v>14</v>
      </c>
      <c r="AF178" t="str">
        <f t="shared" si="69"/>
        <v xml:space="preserve"> </v>
      </c>
      <c r="AG178" t="str">
        <f t="shared" si="61"/>
        <v xml:space="preserve"> </v>
      </c>
      <c r="AH178" t="str">
        <f t="shared" si="62"/>
        <v xml:space="preserve"> </v>
      </c>
      <c r="AI178" t="str">
        <f t="shared" si="70"/>
        <v xml:space="preserve"> 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599</v>
      </c>
      <c r="AP178" t="s">
        <v>1024</v>
      </c>
      <c r="AQ178">
        <v>27.871720031741908</v>
      </c>
      <c r="AR178">
        <v>4.2741894371187916</v>
      </c>
      <c r="AS178">
        <v>28.968253968253975</v>
      </c>
      <c r="AT178">
        <v>-27.871720031741908</v>
      </c>
      <c r="AU178">
        <v>-4.2741894371187916</v>
      </c>
      <c r="AV178" t="s">
        <v>1301</v>
      </c>
    </row>
    <row r="179" spans="1:48" x14ac:dyDescent="0.25">
      <c r="A179">
        <v>1.8199999999999956E-9</v>
      </c>
      <c r="B179" t="s">
        <v>354</v>
      </c>
      <c r="C179" s="3">
        <v>15</v>
      </c>
      <c r="D179" s="3">
        <v>2</v>
      </c>
      <c r="E179" s="3">
        <v>8</v>
      </c>
      <c r="F179" s="3">
        <v>25</v>
      </c>
      <c r="G179" s="4">
        <v>94</v>
      </c>
      <c r="H179" s="4">
        <v>80.260000000000005</v>
      </c>
      <c r="I179" s="5">
        <v>34776.658000000003</v>
      </c>
      <c r="J179" s="4">
        <v>13.502691790040378</v>
      </c>
      <c r="K179" s="4">
        <v>12.383891374787842</v>
      </c>
      <c r="L179" s="4">
        <v>10.118841771631987</v>
      </c>
      <c r="M179" s="4">
        <v>9.6230602520045831</v>
      </c>
      <c r="N179" s="4">
        <v>5.36</v>
      </c>
      <c r="O179" s="4">
        <v>12.692549228229172</v>
      </c>
      <c r="P179" s="4">
        <v>3.574632444555196</v>
      </c>
      <c r="Q179" s="36" t="str">
        <f t="shared" si="50"/>
        <v xml:space="preserve"> </v>
      </c>
      <c r="R179" t="str">
        <f t="shared" si="51"/>
        <v xml:space="preserve"> </v>
      </c>
      <c r="S179" s="37">
        <f t="shared" si="52"/>
        <v>0.17119362255261902</v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>
        <f t="shared" si="57"/>
        <v>-0.10852771085750446</v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>
        <f t="shared" si="59"/>
        <v>145</v>
      </c>
      <c r="AC179">
        <f t="shared" si="67"/>
        <v>139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3.5746324463751962</v>
      </c>
      <c r="AH179" t="str">
        <f t="shared" si="62"/>
        <v xml:space="preserve"> </v>
      </c>
      <c r="AI179">
        <f t="shared" si="70"/>
        <v>69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354</v>
      </c>
      <c r="AP179" t="s">
        <v>1031</v>
      </c>
      <c r="AQ179">
        <v>21.718770681544775</v>
      </c>
      <c r="AR179">
        <v>10.852771085750446</v>
      </c>
      <c r="AS179">
        <v>17.1193620732619</v>
      </c>
      <c r="AT179">
        <v>-21.718770681544775</v>
      </c>
      <c r="AU179">
        <v>-10.852771085750446</v>
      </c>
      <c r="AV179" t="s">
        <v>1302</v>
      </c>
    </row>
    <row r="180" spans="1:48" x14ac:dyDescent="0.25">
      <c r="A180">
        <v>1.8299999999999955E-9</v>
      </c>
      <c r="B180" t="s">
        <v>359</v>
      </c>
      <c r="C180" s="3">
        <v>7</v>
      </c>
      <c r="D180" s="3">
        <v>0</v>
      </c>
      <c r="E180" s="3">
        <v>11</v>
      </c>
      <c r="F180" s="3">
        <v>18</v>
      </c>
      <c r="G180" s="4">
        <v>86</v>
      </c>
      <c r="H180" s="4">
        <v>82.72</v>
      </c>
      <c r="I180" s="5">
        <v>14960.328247039999</v>
      </c>
      <c r="J180" s="4">
        <v>13.756860136371197</v>
      </c>
      <c r="K180" s="4">
        <v>14.53012471456174</v>
      </c>
      <c r="L180" s="4">
        <v>9.0660289698022343</v>
      </c>
      <c r="M180" s="4">
        <v>8.9218158286327292</v>
      </c>
      <c r="N180" s="4">
        <v>6.5309999999999997</v>
      </c>
      <c r="O180" s="4">
        <v>25.361702127659573</v>
      </c>
      <c r="P180" s="4">
        <v>4.455996131528047</v>
      </c>
      <c r="Q180" s="36" t="str">
        <f t="shared" si="50"/>
        <v xml:space="preserve"> </v>
      </c>
      <c r="R180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/>
      </c>
      <c r="V180" s="37" t="str">
        <f t="shared" si="55"/>
        <v/>
      </c>
      <c r="W180" s="37" t="str">
        <f t="shared" si="56"/>
        <v/>
      </c>
      <c r="X180" s="37">
        <f t="shared" si="57"/>
        <v>-0.20128076102545089</v>
      </c>
      <c r="Y180" t="str">
        <f t="shared" si="65"/>
        <v xml:space="preserve"> </v>
      </c>
      <c r="Z180" s="1" t="str">
        <f t="shared" si="58"/>
        <v xml:space="preserve"> </v>
      </c>
      <c r="AA180" t="str">
        <f t="shared" si="66"/>
        <v xml:space="preserve"> </v>
      </c>
      <c r="AB180" s="1">
        <f t="shared" si="59"/>
        <v>108</v>
      </c>
      <c r="AC180" t="str">
        <f t="shared" si="67"/>
        <v xml:space="preserve"> 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>
        <f t="shared" si="61"/>
        <v>4.4559961333580471</v>
      </c>
      <c r="AH180" t="str">
        <f t="shared" si="62"/>
        <v xml:space="preserve"> </v>
      </c>
      <c r="AI180">
        <f t="shared" si="70"/>
        <v>29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359</v>
      </c>
      <c r="AP180" t="s">
        <v>1026</v>
      </c>
      <c r="AQ180">
        <v>20.245241483515443</v>
      </c>
      <c r="AR180">
        <v>20.128076102545091</v>
      </c>
      <c r="AS180">
        <v>3.9651837524177891</v>
      </c>
      <c r="AT180">
        <v>-20.245241483515443</v>
      </c>
      <c r="AU180">
        <v>-20.128076102545091</v>
      </c>
      <c r="AV180" t="s">
        <v>1303</v>
      </c>
    </row>
    <row r="181" spans="1:48" x14ac:dyDescent="0.25">
      <c r="A181">
        <v>1.8399999999999955E-9</v>
      </c>
      <c r="B181" t="s">
        <v>732</v>
      </c>
      <c r="C181" s="3">
        <v>0</v>
      </c>
      <c r="D181" s="3">
        <v>0</v>
      </c>
      <c r="E181" s="3">
        <v>1</v>
      </c>
      <c r="F181" s="3">
        <v>1</v>
      </c>
      <c r="G181" s="4" t="s">
        <v>161</v>
      </c>
      <c r="H181" s="4">
        <v>45.99</v>
      </c>
      <c r="I181" s="5">
        <v>5582.80304127</v>
      </c>
      <c r="J181" s="4">
        <v>11.25826193390453</v>
      </c>
      <c r="K181" s="4">
        <v>9.5414937759336098</v>
      </c>
      <c r="L181" s="4">
        <v>9.5472881670533631</v>
      </c>
      <c r="M181" s="4" t="s">
        <v>1019</v>
      </c>
      <c r="N181" s="4">
        <v>3.65</v>
      </c>
      <c r="O181" s="4">
        <v>33.561643835616437</v>
      </c>
      <c r="P181" s="4" t="s">
        <v>166</v>
      </c>
      <c r="Q181" s="36" t="str">
        <f t="shared" si="50"/>
        <v xml:space="preserve"> </v>
      </c>
      <c r="R181" t="str">
        <f t="shared" si="51"/>
        <v xml:space="preserve"> </v>
      </c>
      <c r="S181" s="37" t="str">
        <f t="shared" si="52"/>
        <v xml:space="preserve"> </v>
      </c>
      <c r="T181" s="37" t="str">
        <f t="shared" si="53"/>
        <v xml:space="preserve"> </v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>
        <f t="shared" si="57"/>
        <v>-0.15888171497582093</v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>
        <f t="shared" si="59"/>
        <v>124</v>
      </c>
      <c r="AC181" t="str">
        <f t="shared" si="67"/>
        <v xml:space="preserve"> </v>
      </c>
      <c r="AD181" s="1" t="str">
        <f t="shared" si="60"/>
        <v xml:space="preserve"> </v>
      </c>
      <c r="AE181" t="str">
        <f t="shared" si="68"/>
        <v xml:space="preserve"> </v>
      </c>
      <c r="AF181" t="str">
        <f t="shared" si="69"/>
        <v xml:space="preserve"> </v>
      </c>
      <c r="AG181" t="str">
        <f t="shared" si="61"/>
        <v xml:space="preserve"> </v>
      </c>
      <c r="AH181" t="str">
        <f t="shared" si="62"/>
        <v xml:space="preserve"> </v>
      </c>
      <c r="AI181" t="str">
        <f t="shared" si="70"/>
        <v xml:space="preserve"> 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732</v>
      </c>
      <c r="AP181" t="s">
        <v>1054</v>
      </c>
      <c r="AQ181">
        <v>34.730748662627931</v>
      </c>
      <c r="AR181">
        <v>15.888171497582093</v>
      </c>
      <c r="AS181" t="s">
        <v>166</v>
      </c>
      <c r="AT181">
        <v>-34.730748662627931</v>
      </c>
      <c r="AU181">
        <v>-15.888171497582093</v>
      </c>
      <c r="AV181" t="s">
        <v>1304</v>
      </c>
    </row>
    <row r="182" spans="1:48" x14ac:dyDescent="0.25">
      <c r="A182">
        <v>1.8499999999999955E-9</v>
      </c>
      <c r="B182" t="s">
        <v>665</v>
      </c>
      <c r="C182" s="3">
        <v>17</v>
      </c>
      <c r="D182" s="3">
        <v>2</v>
      </c>
      <c r="E182" s="3">
        <v>8</v>
      </c>
      <c r="F182" s="3">
        <v>27</v>
      </c>
      <c r="G182" s="4">
        <v>160</v>
      </c>
      <c r="H182" s="4">
        <v>147.02000000000001</v>
      </c>
      <c r="I182" s="5">
        <v>30783.926485560001</v>
      </c>
      <c r="J182" s="4">
        <v>28.100152905198776</v>
      </c>
      <c r="K182" s="4">
        <v>25.183281945871876</v>
      </c>
      <c r="L182" s="4">
        <v>21.580684526687339</v>
      </c>
      <c r="M182" s="4">
        <v>19.471582500159208</v>
      </c>
      <c r="N182" s="4">
        <v>4.673</v>
      </c>
      <c r="O182" s="4">
        <v>20.95238095238096</v>
      </c>
      <c r="P182" s="4">
        <v>0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>
        <f t="shared" si="54"/>
        <v>0.62909333017438551</v>
      </c>
      <c r="V182" s="37" t="str">
        <f t="shared" si="55"/>
        <v/>
      </c>
      <c r="W182" s="37">
        <f t="shared" si="56"/>
        <v>0.9012632740441755</v>
      </c>
      <c r="X182" s="37" t="str">
        <f t="shared" si="57"/>
        <v/>
      </c>
      <c r="Y182">
        <f t="shared" si="65"/>
        <v>19</v>
      </c>
      <c r="Z182" s="1" t="str">
        <f t="shared" si="58"/>
        <v xml:space="preserve"> </v>
      </c>
      <c r="AA182">
        <f t="shared" si="66"/>
        <v>14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 t="str">
        <f t="shared" si="61"/>
        <v xml:space="preserve"> </v>
      </c>
      <c r="AH182" t="str">
        <f t="shared" si="62"/>
        <v xml:space="preserve"> </v>
      </c>
      <c r="AI182" t="str">
        <f t="shared" si="70"/>
        <v xml:space="preserve"> 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665</v>
      </c>
      <c r="AP182" t="s">
        <v>1054</v>
      </c>
      <c r="AQ182">
        <v>-62.909333017438549</v>
      </c>
      <c r="AR182">
        <v>-90.126327404417552</v>
      </c>
      <c r="AS182">
        <v>8.8287307849272079</v>
      </c>
      <c r="AT182">
        <v>62.909333017438549</v>
      </c>
      <c r="AU182">
        <v>90.126327404417552</v>
      </c>
      <c r="AV182" t="s">
        <v>1305</v>
      </c>
    </row>
    <row r="183" spans="1:48" x14ac:dyDescent="0.25">
      <c r="A183">
        <v>1.8599999999999954E-9</v>
      </c>
      <c r="B183" t="s">
        <v>446</v>
      </c>
      <c r="C183" s="3">
        <v>12</v>
      </c>
      <c r="D183" s="3">
        <v>0</v>
      </c>
      <c r="E183" s="3">
        <v>10</v>
      </c>
      <c r="F183" s="3">
        <v>22</v>
      </c>
      <c r="G183" s="4">
        <v>46</v>
      </c>
      <c r="H183" s="4">
        <v>43.46</v>
      </c>
      <c r="I183" s="5">
        <v>41978.305225460004</v>
      </c>
      <c r="J183" s="4">
        <v>14.010315925209543</v>
      </c>
      <c r="K183" s="4">
        <v>14.037467700258398</v>
      </c>
      <c r="L183" s="4">
        <v>8.9774961793764252</v>
      </c>
      <c r="M183" s="4">
        <v>8.9259050403395843</v>
      </c>
      <c r="N183" s="4">
        <v>3.1040000000000001</v>
      </c>
      <c r="O183" s="4">
        <v>2.2352941176470611</v>
      </c>
      <c r="P183" s="4">
        <v>3.3341003221352969</v>
      </c>
      <c r="Q183" s="36" t="str">
        <f t="shared" si="50"/>
        <v xml:space="preserve"> </v>
      </c>
      <c r="R183" t="str">
        <f t="shared" si="51"/>
        <v xml:space="preserve"> </v>
      </c>
      <c r="S183" s="37" t="str">
        <f t="shared" si="52"/>
        <v/>
      </c>
      <c r="T183" s="37" t="str">
        <f t="shared" si="53"/>
        <v/>
      </c>
      <c r="U183" s="37" t="str">
        <f t="shared" si="54"/>
        <v/>
      </c>
      <c r="V183" s="37" t="str">
        <f t="shared" si="55"/>
        <v/>
      </c>
      <c r="W183" s="37" t="str">
        <f t="shared" si="56"/>
        <v/>
      </c>
      <c r="X183" s="37">
        <f t="shared" si="57"/>
        <v>-0.2090805202396262</v>
      </c>
      <c r="Y183" t="str">
        <f t="shared" si="65"/>
        <v xml:space="preserve"> </v>
      </c>
      <c r="Z183" s="1" t="str">
        <f t="shared" si="58"/>
        <v xml:space="preserve"> </v>
      </c>
      <c r="AA183" t="str">
        <f t="shared" si="66"/>
        <v xml:space="preserve"> </v>
      </c>
      <c r="AB183" s="1">
        <f t="shared" si="59"/>
        <v>107</v>
      </c>
      <c r="AC183" t="str">
        <f t="shared" si="67"/>
        <v xml:space="preserve"> 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>
        <f t="shared" si="61"/>
        <v>3.3341003239952971</v>
      </c>
      <c r="AH183" t="str">
        <f t="shared" si="62"/>
        <v xml:space="preserve"> </v>
      </c>
      <c r="AI183">
        <f t="shared" si="70"/>
        <v>87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446</v>
      </c>
      <c r="AP183" t="s">
        <v>1026</v>
      </c>
      <c r="AQ183">
        <v>18.775843304496121</v>
      </c>
      <c r="AR183">
        <v>20.908052023962618</v>
      </c>
      <c r="AS183">
        <v>5.8444546709617962</v>
      </c>
      <c r="AT183">
        <v>-18.775843304496121</v>
      </c>
      <c r="AU183">
        <v>-20.908052023962618</v>
      </c>
      <c r="AV183" t="s">
        <v>1306</v>
      </c>
    </row>
    <row r="184" spans="1:48" x14ac:dyDescent="0.25">
      <c r="A184">
        <v>1.8699999999999954E-9</v>
      </c>
      <c r="B184" t="s">
        <v>523</v>
      </c>
      <c r="C184" s="3">
        <v>2</v>
      </c>
      <c r="D184" s="3">
        <v>3</v>
      </c>
      <c r="E184" s="3">
        <v>12</v>
      </c>
      <c r="F184" s="3">
        <v>17</v>
      </c>
      <c r="G184" s="4">
        <v>72</v>
      </c>
      <c r="H184" s="4">
        <v>68.19</v>
      </c>
      <c r="I184" s="5">
        <v>11887.937813189999</v>
      </c>
      <c r="J184" s="4">
        <v>20.294642857142858</v>
      </c>
      <c r="K184" s="4">
        <v>18.831814415907207</v>
      </c>
      <c r="L184" s="4">
        <v>12.112851228848264</v>
      </c>
      <c r="M184" s="4">
        <v>11.516752433958127</v>
      </c>
      <c r="N184" s="4">
        <v>3.153</v>
      </c>
      <c r="O184" s="4">
        <v>19.264279970251952</v>
      </c>
      <c r="P184" s="4">
        <v>1.371168793078164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 t="str">
        <f t="shared" si="56"/>
        <v/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 t="str">
        <f t="shared" si="66"/>
        <v xml:space="preserve"> 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 t="str">
        <f t="shared" si="61"/>
        <v xml:space="preserve"> </v>
      </c>
      <c r="AH184" t="str">
        <f t="shared" si="62"/>
        <v xml:space="preserve"> </v>
      </c>
      <c r="AI184" t="str">
        <f t="shared" si="70"/>
        <v xml:space="preserve"> 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523</v>
      </c>
      <c r="AP184" t="s">
        <v>1031</v>
      </c>
      <c r="AQ184">
        <v>-17.657250579323104</v>
      </c>
      <c r="AR184">
        <v>-6.7144981285964578</v>
      </c>
      <c r="AS184">
        <v>5.5873295204575513</v>
      </c>
      <c r="AT184">
        <v>17.657250579323104</v>
      </c>
      <c r="AU184">
        <v>6.7144981285964578</v>
      </c>
      <c r="AV184" t="s">
        <v>1307</v>
      </c>
    </row>
    <row r="185" spans="1:48" x14ac:dyDescent="0.25">
      <c r="A185">
        <v>1.8799999999999956E-9</v>
      </c>
      <c r="B185" t="s">
        <v>684</v>
      </c>
      <c r="C185" s="3">
        <v>24</v>
      </c>
      <c r="D185" s="3">
        <v>0</v>
      </c>
      <c r="E185" s="3">
        <v>11</v>
      </c>
      <c r="F185" s="3">
        <v>35</v>
      </c>
      <c r="G185" s="4">
        <v>155</v>
      </c>
      <c r="H185" s="4">
        <v>121.91</v>
      </c>
      <c r="I185" s="5">
        <v>18219.58408864</v>
      </c>
      <c r="J185" s="4">
        <v>19.546256212922877</v>
      </c>
      <c r="K185" s="4">
        <v>16.518970189701896</v>
      </c>
      <c r="L185" s="4">
        <v>8.8345189429000754</v>
      </c>
      <c r="M185" s="4">
        <v>7.8166987791274041</v>
      </c>
      <c r="N185" s="4">
        <v>5.3129999999999997</v>
      </c>
      <c r="O185" s="4">
        <v>24.621513944223121</v>
      </c>
      <c r="P185" s="4">
        <v>1.0688212615864161</v>
      </c>
      <c r="Q185" s="36" t="str">
        <f t="shared" si="50"/>
        <v xml:space="preserve"> </v>
      </c>
      <c r="R185" t="str">
        <f t="shared" si="51"/>
        <v xml:space="preserve"> </v>
      </c>
      <c r="S185" s="37">
        <f t="shared" si="52"/>
        <v>0.27142974513321955</v>
      </c>
      <c r="T185" s="37" t="str">
        <f t="shared" si="53"/>
        <v/>
      </c>
      <c r="U185" s="37" t="str">
        <f t="shared" si="54"/>
        <v/>
      </c>
      <c r="V185" s="37" t="str">
        <f t="shared" si="55"/>
        <v/>
      </c>
      <c r="W185" s="37" t="str">
        <f t="shared" si="56"/>
        <v/>
      </c>
      <c r="X185" s="37">
        <f t="shared" si="57"/>
        <v>-0.22167684768237483</v>
      </c>
      <c r="Y185" t="str">
        <f t="shared" si="65"/>
        <v xml:space="preserve"> </v>
      </c>
      <c r="Z185" s="1" t="str">
        <f t="shared" si="58"/>
        <v xml:space="preserve"> </v>
      </c>
      <c r="AA185" t="str">
        <f t="shared" si="66"/>
        <v xml:space="preserve"> </v>
      </c>
      <c r="AB185" s="1">
        <f t="shared" si="59"/>
        <v>103</v>
      </c>
      <c r="AC185">
        <f t="shared" si="67"/>
        <v>54</v>
      </c>
      <c r="AD185" s="1" t="str">
        <f t="shared" si="60"/>
        <v xml:space="preserve"> </v>
      </c>
      <c r="AE185" t="str">
        <f t="shared" si="68"/>
        <v xml:space="preserve"> </v>
      </c>
      <c r="AF185" t="str">
        <f t="shared" si="69"/>
        <v xml:space="preserve"> </v>
      </c>
      <c r="AG185" t="str">
        <f t="shared" si="61"/>
        <v xml:space="preserve"> </v>
      </c>
      <c r="AH185" t="str">
        <f t="shared" si="62"/>
        <v xml:space="preserve"> </v>
      </c>
      <c r="AI185" t="str">
        <f t="shared" si="70"/>
        <v xml:space="preserve"> 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684</v>
      </c>
      <c r="AP185" t="s">
        <v>1028</v>
      </c>
      <c r="AQ185">
        <v>-13.31851372403432</v>
      </c>
      <c r="AR185">
        <v>22.167684768237482</v>
      </c>
      <c r="AS185">
        <v>27.142974325321955</v>
      </c>
      <c r="AT185">
        <v>13.31851372403432</v>
      </c>
      <c r="AU185">
        <v>-22.167684768237482</v>
      </c>
      <c r="AV185" t="s">
        <v>1308</v>
      </c>
    </row>
    <row r="186" spans="1:48" x14ac:dyDescent="0.25">
      <c r="A186">
        <v>1.8899999999999957E-9</v>
      </c>
      <c r="B186" t="s">
        <v>263</v>
      </c>
      <c r="C186" s="3">
        <v>4</v>
      </c>
      <c r="D186" s="3">
        <v>0</v>
      </c>
      <c r="E186" s="3">
        <v>11</v>
      </c>
      <c r="F186" s="3">
        <v>15</v>
      </c>
      <c r="G186" s="4">
        <v>94</v>
      </c>
      <c r="H186" s="4">
        <v>86.75</v>
      </c>
      <c r="I186" s="5">
        <v>10974.057175</v>
      </c>
      <c r="J186" s="4">
        <v>28.34967320261438</v>
      </c>
      <c r="K186" s="4">
        <v>27.409162717219591</v>
      </c>
      <c r="L186" s="4">
        <v>19.11733698238934</v>
      </c>
      <c r="M186" s="4">
        <v>18.319509692132272</v>
      </c>
      <c r="N186" s="4">
        <v>2.9050000000000002</v>
      </c>
      <c r="O186" s="4">
        <v>2.027027027027029</v>
      </c>
      <c r="P186" s="4">
        <v>4.0576368876080693</v>
      </c>
      <c r="Q186" s="36" t="str">
        <f t="shared" si="50"/>
        <v xml:space="preserve"> </v>
      </c>
      <c r="R186" t="str">
        <f t="shared" si="51"/>
        <v xml:space="preserve"> </v>
      </c>
      <c r="S186" s="37" t="str">
        <f t="shared" si="52"/>
        <v/>
      </c>
      <c r="T186" s="37" t="str">
        <f t="shared" si="53"/>
        <v/>
      </c>
      <c r="U186" s="37">
        <f t="shared" si="54"/>
        <v>0.64355915367485772</v>
      </c>
      <c r="V186" s="37" t="str">
        <f t="shared" si="55"/>
        <v/>
      </c>
      <c r="W186" s="37">
        <f t="shared" si="56"/>
        <v>0.68424178840089267</v>
      </c>
      <c r="X186" s="37" t="str">
        <f t="shared" si="57"/>
        <v/>
      </c>
      <c r="Y186">
        <f t="shared" si="65"/>
        <v>17</v>
      </c>
      <c r="Z186" s="1" t="str">
        <f t="shared" si="58"/>
        <v xml:space="preserve"> </v>
      </c>
      <c r="AA186">
        <f t="shared" si="66"/>
        <v>28</v>
      </c>
      <c r="AB186" s="1" t="str">
        <f t="shared" si="59"/>
        <v xml:space="preserve"> </v>
      </c>
      <c r="AC186" t="str">
        <f t="shared" si="67"/>
        <v xml:space="preserve"> </v>
      </c>
      <c r="AD186" s="1" t="str">
        <f t="shared" si="60"/>
        <v xml:space="preserve"> </v>
      </c>
      <c r="AE186" t="str">
        <f t="shared" si="68"/>
        <v xml:space="preserve"> </v>
      </c>
      <c r="AF186" t="str">
        <f t="shared" si="69"/>
        <v xml:space="preserve"> </v>
      </c>
      <c r="AG186">
        <f t="shared" si="61"/>
        <v>4.0576368894980694</v>
      </c>
      <c r="AH186" t="str">
        <f t="shared" si="62"/>
        <v xml:space="preserve"> </v>
      </c>
      <c r="AI186">
        <f t="shared" si="70"/>
        <v>41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263</v>
      </c>
      <c r="AP186" t="s">
        <v>1035</v>
      </c>
      <c r="AQ186">
        <v>-64.355915367485778</v>
      </c>
      <c r="AR186">
        <v>-68.424178840089269</v>
      </c>
      <c r="AS186">
        <v>8.35734870317002</v>
      </c>
      <c r="AT186">
        <v>64.355915367485778</v>
      </c>
      <c r="AU186">
        <v>68.424178840089269</v>
      </c>
      <c r="AV186" t="s">
        <v>1309</v>
      </c>
    </row>
    <row r="187" spans="1:48" x14ac:dyDescent="0.25">
      <c r="A187">
        <v>1.8999999999999959E-9</v>
      </c>
      <c r="B187" t="s">
        <v>368</v>
      </c>
      <c r="C187" s="3">
        <v>5</v>
      </c>
      <c r="D187" s="3">
        <v>2</v>
      </c>
      <c r="E187" s="3">
        <v>17</v>
      </c>
      <c r="F187" s="3">
        <v>24</v>
      </c>
      <c r="G187" s="4">
        <v>10</v>
      </c>
      <c r="H187" s="4">
        <v>8.8000000000000007</v>
      </c>
      <c r="I187" s="5">
        <v>35074.393534400006</v>
      </c>
      <c r="J187" s="4">
        <v>6.4705882352941178</v>
      </c>
      <c r="K187" s="4">
        <v>5.6086679413639269</v>
      </c>
      <c r="L187" s="4">
        <v>2.4381875797023711</v>
      </c>
      <c r="M187" s="4">
        <v>2.1126505548705303</v>
      </c>
      <c r="N187" s="4">
        <v>1.329</v>
      </c>
      <c r="O187" s="4">
        <v>-33.488372093023251</v>
      </c>
      <c r="P187" s="4">
        <v>6.8295454545454533</v>
      </c>
      <c r="Q187" s="36" t="str">
        <f t="shared" si="50"/>
        <v xml:space="preserve"> </v>
      </c>
      <c r="R187" t="str">
        <f t="shared" si="51"/>
        <v xml:space="preserve"> </v>
      </c>
      <c r="S187" s="37" t="str">
        <f t="shared" si="52"/>
        <v/>
      </c>
      <c r="T187" s="37" t="str">
        <f t="shared" si="53"/>
        <v/>
      </c>
      <c r="U187" s="37" t="str">
        <f t="shared" si="54"/>
        <v/>
      </c>
      <c r="V187" s="37">
        <f t="shared" si="55"/>
        <v>-0.62487064849841867</v>
      </c>
      <c r="W187" s="37" t="str">
        <f t="shared" si="56"/>
        <v/>
      </c>
      <c r="X187" s="37">
        <f t="shared" si="57"/>
        <v>-0.78519511302868061</v>
      </c>
      <c r="Y187" t="str">
        <f t="shared" si="65"/>
        <v xml:space="preserve"> </v>
      </c>
      <c r="Z187" s="1">
        <f t="shared" si="58"/>
        <v>12</v>
      </c>
      <c r="AA187" t="str">
        <f t="shared" si="66"/>
        <v xml:space="preserve"> </v>
      </c>
      <c r="AB187" s="1">
        <f t="shared" si="59"/>
        <v>2</v>
      </c>
      <c r="AC187" t="str">
        <f t="shared" si="67"/>
        <v xml:space="preserve"> 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>
        <f t="shared" si="61"/>
        <v>6.8295454564454534</v>
      </c>
      <c r="AH187" t="str">
        <f t="shared" si="62"/>
        <v xml:space="preserve"> </v>
      </c>
      <c r="AI187">
        <f t="shared" si="70"/>
        <v>5</v>
      </c>
      <c r="AJ187" t="str">
        <f t="shared" si="71"/>
        <v xml:space="preserve"> </v>
      </c>
      <c r="AK187" t="str">
        <f t="shared" si="63"/>
        <v xml:space="preserve"> </v>
      </c>
      <c r="AL187" t="str">
        <f t="shared" si="64"/>
        <v xml:space="preserve"> </v>
      </c>
      <c r="AM187" t="str">
        <f t="shared" si="72"/>
        <v xml:space="preserve"> </v>
      </c>
      <c r="AN187" t="str">
        <f t="shared" si="73"/>
        <v xml:space="preserve"> </v>
      </c>
      <c r="AO187" t="s">
        <v>368</v>
      </c>
      <c r="AP187" t="s">
        <v>1028</v>
      </c>
      <c r="AQ187">
        <v>62.487064849841865</v>
      </c>
      <c r="AR187">
        <v>78.519511302868068</v>
      </c>
      <c r="AS187">
        <v>13.636363636363624</v>
      </c>
      <c r="AT187">
        <v>-62.487064849841865</v>
      </c>
      <c r="AU187">
        <v>-78.519511302868068</v>
      </c>
      <c r="AV187" t="s">
        <v>1310</v>
      </c>
    </row>
    <row r="188" spans="1:48" x14ac:dyDescent="0.25">
      <c r="A188">
        <v>1.9099999999999961E-9</v>
      </c>
      <c r="B188" t="s">
        <v>524</v>
      </c>
      <c r="C188" s="3">
        <v>8</v>
      </c>
      <c r="D188" s="3">
        <v>2</v>
      </c>
      <c r="E188" s="3">
        <v>7</v>
      </c>
      <c r="F188" s="3">
        <v>17</v>
      </c>
      <c r="G188" s="4">
        <v>59.5</v>
      </c>
      <c r="H188" s="4">
        <v>52.95</v>
      </c>
      <c r="I188" s="5">
        <v>15199.647923100001</v>
      </c>
      <c r="J188" s="4">
        <v>18.897216274089935</v>
      </c>
      <c r="K188" s="4">
        <v>17.685370741482966</v>
      </c>
      <c r="L188" s="4">
        <v>12.745216817807091</v>
      </c>
      <c r="M188" s="4">
        <v>12.106458888018794</v>
      </c>
      <c r="N188" s="4">
        <v>2.6080000000000001</v>
      </c>
      <c r="O188" s="4">
        <v>32.444444444444436</v>
      </c>
      <c r="P188" s="4">
        <v>3.1501416430594897</v>
      </c>
      <c r="Q188" s="36" t="str">
        <f t="shared" si="50"/>
        <v xml:space="preserve"> </v>
      </c>
      <c r="R188" t="str">
        <f t="shared" si="51"/>
        <v xml:space="preserve"> </v>
      </c>
      <c r="S188" s="37" t="str">
        <f t="shared" si="52"/>
        <v/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>
        <f t="shared" si="56"/>
        <v>0.12285653522531903</v>
      </c>
      <c r="X188" s="37" t="str">
        <f t="shared" si="57"/>
        <v/>
      </c>
      <c r="Y188" t="str">
        <f t="shared" si="65"/>
        <v xml:space="preserve"> </v>
      </c>
      <c r="Z188" s="1" t="str">
        <f t="shared" si="58"/>
        <v xml:space="preserve"> </v>
      </c>
      <c r="AA188">
        <f t="shared" si="66"/>
        <v>114</v>
      </c>
      <c r="AB188" s="1" t="str">
        <f t="shared" si="59"/>
        <v xml:space="preserve"> </v>
      </c>
      <c r="AC188" t="str">
        <f t="shared" si="67"/>
        <v xml:space="preserve"> </v>
      </c>
      <c r="AD188" s="1" t="str">
        <f t="shared" si="60"/>
        <v xml:space="preserve"> </v>
      </c>
      <c r="AE188" t="str">
        <f t="shared" si="68"/>
        <v xml:space="preserve"> </v>
      </c>
      <c r="AF188" t="str">
        <f t="shared" si="69"/>
        <v xml:space="preserve"> </v>
      </c>
      <c r="AG188">
        <f t="shared" si="61"/>
        <v>3.1501416449694899</v>
      </c>
      <c r="AH188" t="str">
        <f t="shared" si="62"/>
        <v xml:space="preserve"> </v>
      </c>
      <c r="AI188">
        <f t="shared" si="70"/>
        <v>101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524</v>
      </c>
      <c r="AP188" t="s">
        <v>1031</v>
      </c>
      <c r="AQ188">
        <v>-9.5557347849420715</v>
      </c>
      <c r="AR188">
        <v>-12.285653522531902</v>
      </c>
      <c r="AS188">
        <v>12.370160528800756</v>
      </c>
      <c r="AT188">
        <v>9.5557347849420715</v>
      </c>
      <c r="AU188">
        <v>12.285653522531902</v>
      </c>
      <c r="AV188" t="s">
        <v>1311</v>
      </c>
    </row>
    <row r="189" spans="1:48" x14ac:dyDescent="0.25">
      <c r="A189">
        <v>1.9199999999999963E-9</v>
      </c>
      <c r="B189" t="s">
        <v>721</v>
      </c>
      <c r="C189" s="3">
        <v>41</v>
      </c>
      <c r="D189" s="3">
        <v>2</v>
      </c>
      <c r="E189" s="3">
        <v>8</v>
      </c>
      <c r="F189" s="3">
        <v>51</v>
      </c>
      <c r="G189" s="4">
        <v>200</v>
      </c>
      <c r="H189" s="4">
        <v>158.78</v>
      </c>
      <c r="I189" s="5">
        <v>458432.57946992002</v>
      </c>
      <c r="J189" s="4">
        <v>17.157985735897991</v>
      </c>
      <c r="K189" s="4">
        <v>15.575828918971943</v>
      </c>
      <c r="L189" s="4">
        <v>10.713321555268854</v>
      </c>
      <c r="M189" s="4">
        <v>8.9266681122430267</v>
      </c>
      <c r="N189" s="4">
        <v>8.3680000000000003</v>
      </c>
      <c r="O189" s="4">
        <v>4.1120969654191244</v>
      </c>
      <c r="P189" s="4">
        <v>0</v>
      </c>
      <c r="Q189" s="36">
        <f t="shared" si="50"/>
        <v>80.392156864665097</v>
      </c>
      <c r="R189" t="str">
        <f t="shared" si="51"/>
        <v xml:space="preserve"> </v>
      </c>
      <c r="S189" s="37">
        <f t="shared" si="52"/>
        <v>0.25960448611196379</v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>
        <f t="shared" si="67"/>
        <v>62</v>
      </c>
      <c r="AD189" s="1" t="str">
        <f t="shared" si="60"/>
        <v xml:space="preserve"> </v>
      </c>
      <c r="AE189">
        <f t="shared" si="68"/>
        <v>30</v>
      </c>
      <c r="AF189" t="str">
        <f t="shared" si="69"/>
        <v xml:space="preserve"> </v>
      </c>
      <c r="AG189" t="str">
        <f t="shared" si="61"/>
        <v xml:space="preserve"> </v>
      </c>
      <c r="AH189" t="str">
        <f t="shared" si="62"/>
        <v xml:space="preserve"> </v>
      </c>
      <c r="AI189" t="str">
        <f t="shared" si="70"/>
        <v xml:space="preserve"> 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721</v>
      </c>
      <c r="AP189" t="s">
        <v>1047</v>
      </c>
      <c r="AQ189">
        <v>0.5273735844785965</v>
      </c>
      <c r="AR189">
        <v>5.6153905087220064</v>
      </c>
      <c r="AS189">
        <v>25.960448419196382</v>
      </c>
      <c r="AT189">
        <v>-0.5273735844785965</v>
      </c>
      <c r="AU189">
        <v>-5.6153905087220064</v>
      </c>
      <c r="AV189" t="s">
        <v>1312</v>
      </c>
    </row>
    <row r="190" spans="1:48" x14ac:dyDescent="0.25">
      <c r="A190">
        <v>1.9299999999999964E-9</v>
      </c>
      <c r="B190" t="s">
        <v>325</v>
      </c>
      <c r="C190" s="3">
        <v>10</v>
      </c>
      <c r="D190" s="3">
        <v>1</v>
      </c>
      <c r="E190" s="3">
        <v>9</v>
      </c>
      <c r="F190" s="3">
        <v>20</v>
      </c>
      <c r="G190" s="4">
        <v>63</v>
      </c>
      <c r="H190" s="4">
        <v>48.9</v>
      </c>
      <c r="I190" s="5">
        <v>6964.3218140999998</v>
      </c>
      <c r="J190" s="4">
        <v>11.771786230139625</v>
      </c>
      <c r="K190" s="4">
        <v>10.55699481865285</v>
      </c>
      <c r="L190" s="4">
        <v>8.6197209419438856</v>
      </c>
      <c r="M190" s="4">
        <v>7.8822287160032118</v>
      </c>
      <c r="N190" s="4">
        <v>3.6430000000000002</v>
      </c>
      <c r="O190" s="4">
        <v>26.265060240963866</v>
      </c>
      <c r="P190" s="4">
        <v>1.7116564417177915</v>
      </c>
      <c r="Q190" s="36" t="str">
        <f t="shared" si="50"/>
        <v xml:space="preserve"> </v>
      </c>
      <c r="R190" t="str">
        <f t="shared" si="51"/>
        <v xml:space="preserve"> </v>
      </c>
      <c r="S190" s="37">
        <f t="shared" si="52"/>
        <v>0.28834356021220869</v>
      </c>
      <c r="T190" s="37" t="str">
        <f t="shared" si="53"/>
        <v/>
      </c>
      <c r="U190" s="37" t="str">
        <f t="shared" si="54"/>
        <v/>
      </c>
      <c r="V190" s="37" t="str">
        <f t="shared" si="55"/>
        <v/>
      </c>
      <c r="W190" s="37" t="str">
        <f t="shared" si="56"/>
        <v/>
      </c>
      <c r="X190" s="37">
        <f t="shared" si="57"/>
        <v>-0.24060060100683889</v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>
        <f t="shared" si="59"/>
        <v>90</v>
      </c>
      <c r="AC190">
        <f t="shared" si="67"/>
        <v>42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 t="str">
        <f t="shared" si="61"/>
        <v xml:space="preserve"> </v>
      </c>
      <c r="AH190" t="str">
        <f t="shared" si="62"/>
        <v xml:space="preserve"> </v>
      </c>
      <c r="AI190" t="str">
        <f t="shared" si="70"/>
        <v xml:space="preserve"> 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325</v>
      </c>
      <c r="AP190" t="s">
        <v>1031</v>
      </c>
      <c r="AQ190">
        <v>31.753615375483747</v>
      </c>
      <c r="AR190">
        <v>24.060060100683888</v>
      </c>
      <c r="AS190">
        <v>28.834355828220872</v>
      </c>
      <c r="AT190">
        <v>-31.753615375483747</v>
      </c>
      <c r="AU190">
        <v>-24.060060100683888</v>
      </c>
      <c r="AV190" t="s">
        <v>1313</v>
      </c>
    </row>
    <row r="191" spans="1:48" x14ac:dyDescent="0.25">
      <c r="A191">
        <v>1.9399999999999966E-9</v>
      </c>
      <c r="B191" t="s">
        <v>371</v>
      </c>
      <c r="C191" s="3">
        <v>7</v>
      </c>
      <c r="D191" s="3">
        <v>1</v>
      </c>
      <c r="E191" s="3">
        <v>16</v>
      </c>
      <c r="F191" s="3">
        <v>24</v>
      </c>
      <c r="G191" s="4">
        <v>16</v>
      </c>
      <c r="H191" s="4">
        <v>12.68</v>
      </c>
      <c r="I191" s="5">
        <v>18373.3556942</v>
      </c>
      <c r="J191" s="4">
        <v>14.136008918617614</v>
      </c>
      <c r="K191" s="4">
        <v>8.9484827099505999</v>
      </c>
      <c r="L191" s="4">
        <v>6.4160785499384803</v>
      </c>
      <c r="M191" s="4">
        <v>4.8207397781346932</v>
      </c>
      <c r="N191" s="4">
        <v>1.7010000000000001</v>
      </c>
      <c r="O191" s="4">
        <v>-3.2352941176470611</v>
      </c>
      <c r="P191" s="4">
        <v>2.2634069400630916</v>
      </c>
      <c r="Q191" s="36" t="str">
        <f t="shared" si="50"/>
        <v xml:space="preserve"> </v>
      </c>
      <c r="R191" t="str">
        <f t="shared" si="51"/>
        <v xml:space="preserve"> </v>
      </c>
      <c r="S191" s="37">
        <f t="shared" si="52"/>
        <v>0.26182965493684535</v>
      </c>
      <c r="T191" s="37" t="str">
        <f t="shared" si="53"/>
        <v/>
      </c>
      <c r="U191" s="37" t="str">
        <f t="shared" si="54"/>
        <v/>
      </c>
      <c r="V191" s="37" t="str">
        <f t="shared" si="55"/>
        <v/>
      </c>
      <c r="W191" s="37" t="str">
        <f t="shared" si="56"/>
        <v/>
      </c>
      <c r="X191" s="37">
        <f t="shared" si="57"/>
        <v>-0.43474200295660648</v>
      </c>
      <c r="Y191" t="str">
        <f t="shared" si="65"/>
        <v xml:space="preserve"> </v>
      </c>
      <c r="Z191" s="1" t="str">
        <f t="shared" si="58"/>
        <v xml:space="preserve"> </v>
      </c>
      <c r="AA191" t="str">
        <f t="shared" si="66"/>
        <v xml:space="preserve"> </v>
      </c>
      <c r="AB191" s="1">
        <f t="shared" si="59"/>
        <v>34</v>
      </c>
      <c r="AC191">
        <f t="shared" si="67"/>
        <v>61</v>
      </c>
      <c r="AD191" s="1" t="str">
        <f t="shared" si="60"/>
        <v xml:space="preserve"> </v>
      </c>
      <c r="AE191" t="str">
        <f t="shared" si="68"/>
        <v xml:space="preserve"> </v>
      </c>
      <c r="AF191" t="str">
        <f t="shared" si="69"/>
        <v xml:space="preserve"> </v>
      </c>
      <c r="AG191">
        <f t="shared" si="61"/>
        <v>2.2634069420030918</v>
      </c>
      <c r="AH191" t="str">
        <f t="shared" si="62"/>
        <v xml:space="preserve"> </v>
      </c>
      <c r="AI191">
        <f t="shared" si="70"/>
        <v>175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371</v>
      </c>
      <c r="AP191" t="s">
        <v>1022</v>
      </c>
      <c r="AQ191">
        <v>18.04714400559352</v>
      </c>
      <c r="AR191">
        <v>43.474200295660651</v>
      </c>
      <c r="AS191">
        <v>26.182965299684536</v>
      </c>
      <c r="AT191">
        <v>-18.04714400559352</v>
      </c>
      <c r="AU191">
        <v>-43.474200295660651</v>
      </c>
      <c r="AV191" t="s">
        <v>1314</v>
      </c>
    </row>
    <row r="192" spans="1:48" x14ac:dyDescent="0.25">
      <c r="A192">
        <v>1.9499999999999968E-9</v>
      </c>
      <c r="B192" t="s">
        <v>365</v>
      </c>
      <c r="C192" s="3">
        <v>27</v>
      </c>
      <c r="D192" s="3">
        <v>1</v>
      </c>
      <c r="E192" s="3">
        <v>3</v>
      </c>
      <c r="F192" s="3">
        <v>31</v>
      </c>
      <c r="G192" s="4">
        <v>290</v>
      </c>
      <c r="H192" s="4">
        <v>226.18</v>
      </c>
      <c r="I192" s="5">
        <v>59602.016536259995</v>
      </c>
      <c r="J192" s="4">
        <v>12.910554255379873</v>
      </c>
      <c r="K192" s="4">
        <v>11.207016153007629</v>
      </c>
      <c r="L192" s="4">
        <v>7.9627520798668892</v>
      </c>
      <c r="M192" s="4">
        <v>7.0115241084003666</v>
      </c>
      <c r="N192" s="4">
        <v>17.519000000000002</v>
      </c>
      <c r="O192" s="4">
        <v>25.911949685534598</v>
      </c>
      <c r="P192" s="4">
        <v>1.1411265363869485</v>
      </c>
      <c r="Q192" s="36">
        <f t="shared" si="50"/>
        <v>87.096774195498384</v>
      </c>
      <c r="R192" t="str">
        <f t="shared" si="51"/>
        <v xml:space="preserve"> </v>
      </c>
      <c r="S192" s="37">
        <f t="shared" si="52"/>
        <v>0.28216464957578463</v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 t="str">
        <f t="shared" si="56"/>
        <v/>
      </c>
      <c r="X192" s="37">
        <f t="shared" si="57"/>
        <v>-0.29847970897085863</v>
      </c>
      <c r="Y192" t="str">
        <f t="shared" si="65"/>
        <v xml:space="preserve"> </v>
      </c>
      <c r="Z192" s="1" t="str">
        <f t="shared" si="58"/>
        <v xml:space="preserve"> </v>
      </c>
      <c r="AA192" t="str">
        <f t="shared" si="66"/>
        <v xml:space="preserve"> </v>
      </c>
      <c r="AB192" s="1">
        <f t="shared" si="59"/>
        <v>73</v>
      </c>
      <c r="AC192">
        <f t="shared" si="67"/>
        <v>46</v>
      </c>
      <c r="AD192" s="1" t="str">
        <f t="shared" si="60"/>
        <v xml:space="preserve"> </v>
      </c>
      <c r="AE192">
        <f t="shared" si="68"/>
        <v>12</v>
      </c>
      <c r="AF192" t="str">
        <f t="shared" si="69"/>
        <v xml:space="preserve"> </v>
      </c>
      <c r="AG192" t="str">
        <f t="shared" si="61"/>
        <v xml:space="preserve"> </v>
      </c>
      <c r="AH192" t="str">
        <f t="shared" si="62"/>
        <v xml:space="preserve"> </v>
      </c>
      <c r="AI192" t="str">
        <f t="shared" si="70"/>
        <v xml:space="preserve"> 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365</v>
      </c>
      <c r="AP192" t="s">
        <v>1031</v>
      </c>
      <c r="AQ192">
        <v>25.15166057191567</v>
      </c>
      <c r="AR192">
        <v>29.847970897085862</v>
      </c>
      <c r="AS192">
        <v>28.216464762578465</v>
      </c>
      <c r="AT192">
        <v>-25.15166057191567</v>
      </c>
      <c r="AU192">
        <v>-29.847970897085862</v>
      </c>
      <c r="AV192" t="s">
        <v>1315</v>
      </c>
    </row>
    <row r="193" spans="1:48" x14ac:dyDescent="0.25">
      <c r="A193">
        <v>1.959999999999997E-9</v>
      </c>
      <c r="B193" t="s">
        <v>623</v>
      </c>
      <c r="C193" s="3">
        <v>13</v>
      </c>
      <c r="D193" s="3">
        <v>0</v>
      </c>
      <c r="E193" s="3">
        <v>6</v>
      </c>
      <c r="F193" s="3">
        <v>19</v>
      </c>
      <c r="G193" s="4">
        <v>39.5</v>
      </c>
      <c r="H193" s="4">
        <v>37.799999999999997</v>
      </c>
      <c r="I193" s="5">
        <v>18371.612662199997</v>
      </c>
      <c r="J193" s="4">
        <v>15.095846645367411</v>
      </c>
      <c r="K193" s="4">
        <v>14.893617021276594</v>
      </c>
      <c r="L193" s="4">
        <v>9.4671517999321786</v>
      </c>
      <c r="M193" s="4">
        <v>9.2658867317917633</v>
      </c>
      <c r="N193" s="4">
        <v>2.4420000000000002</v>
      </c>
      <c r="O193" s="4">
        <v>-23.111111111111107</v>
      </c>
      <c r="P193" s="4">
        <v>3.8227513227513232</v>
      </c>
      <c r="Q193" s="36" t="str">
        <f t="shared" si="50"/>
        <v xml:space="preserve"> </v>
      </c>
      <c r="R193" t="str">
        <f t="shared" si="51"/>
        <v xml:space="preserve"> </v>
      </c>
      <c r="S193" s="37" t="str">
        <f t="shared" si="52"/>
        <v/>
      </c>
      <c r="T193" s="37" t="str">
        <f t="shared" si="53"/>
        <v/>
      </c>
      <c r="U193" s="37" t="str">
        <f t="shared" si="54"/>
        <v/>
      </c>
      <c r="V193" s="37" t="str">
        <f t="shared" si="55"/>
        <v/>
      </c>
      <c r="W193" s="37" t="str">
        <f t="shared" si="56"/>
        <v/>
      </c>
      <c r="X193" s="37">
        <f t="shared" si="57"/>
        <v>-0.16594174736424749</v>
      </c>
      <c r="Y193" t="str">
        <f t="shared" si="65"/>
        <v xml:space="preserve"> </v>
      </c>
      <c r="Z193" s="1" t="str">
        <f t="shared" si="58"/>
        <v xml:space="preserve"> </v>
      </c>
      <c r="AA193" t="str">
        <f t="shared" si="66"/>
        <v xml:space="preserve"> </v>
      </c>
      <c r="AB193" s="1">
        <f t="shared" si="59"/>
        <v>121</v>
      </c>
      <c r="AC193" t="str">
        <f t="shared" si="67"/>
        <v xml:space="preserve"> 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>
        <f t="shared" si="61"/>
        <v>3.8227513247113234</v>
      </c>
      <c r="AH193" t="str">
        <f t="shared" si="62"/>
        <v xml:space="preserve"> </v>
      </c>
      <c r="AI193">
        <f t="shared" si="70"/>
        <v>51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623</v>
      </c>
      <c r="AP193" t="s">
        <v>1026</v>
      </c>
      <c r="AQ193">
        <v>12.482529307683654</v>
      </c>
      <c r="AR193">
        <v>16.594174736424748</v>
      </c>
      <c r="AS193">
        <v>4.497354497354511</v>
      </c>
      <c r="AT193">
        <v>-12.482529307683654</v>
      </c>
      <c r="AU193">
        <v>-16.594174736424748</v>
      </c>
      <c r="AV193" t="s">
        <v>1316</v>
      </c>
    </row>
    <row r="194" spans="1:48" x14ac:dyDescent="0.25">
      <c r="A194">
        <v>1.9699999999999971E-9</v>
      </c>
      <c r="B194" t="s">
        <v>643</v>
      </c>
      <c r="C194" s="3">
        <v>6</v>
      </c>
      <c r="D194" s="3">
        <v>4</v>
      </c>
      <c r="E194" s="3">
        <v>12</v>
      </c>
      <c r="F194" s="3">
        <v>22</v>
      </c>
      <c r="G194" s="4">
        <v>178</v>
      </c>
      <c r="H194" s="4">
        <v>169.67</v>
      </c>
      <c r="I194" s="5">
        <v>10319.044863409999</v>
      </c>
      <c r="J194" s="4">
        <v>16.272177999424571</v>
      </c>
      <c r="K194" s="4">
        <v>14.975286849073255</v>
      </c>
      <c r="L194" s="4">
        <v>10.091945829555756</v>
      </c>
      <c r="M194" s="4">
        <v>9.6480314192849406</v>
      </c>
      <c r="N194" s="4">
        <v>9.6280000000000001</v>
      </c>
      <c r="O194" s="4">
        <v>7.9098360655737734</v>
      </c>
      <c r="P194" s="4">
        <v>0</v>
      </c>
      <c r="Q194" s="36" t="str">
        <f t="shared" si="50"/>
        <v xml:space="preserve"> </v>
      </c>
      <c r="R194" t="str">
        <f t="shared" si="51"/>
        <v xml:space="preserve"> </v>
      </c>
      <c r="S194" s="37" t="str">
        <f t="shared" si="52"/>
        <v/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>
        <f t="shared" si="57"/>
        <v>-0.11089724954508029</v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>
        <f t="shared" si="59"/>
        <v>144</v>
      </c>
      <c r="AC194" t="str">
        <f t="shared" si="67"/>
        <v xml:space="preserve"> </v>
      </c>
      <c r="AD194" s="1" t="str">
        <f t="shared" si="60"/>
        <v xml:space="preserve"> </v>
      </c>
      <c r="AE194" t="str">
        <f t="shared" si="68"/>
        <v xml:space="preserve"> </v>
      </c>
      <c r="AF194" t="str">
        <f t="shared" si="69"/>
        <v xml:space="preserve"> </v>
      </c>
      <c r="AG194" t="str">
        <f t="shared" si="61"/>
        <v xml:space="preserve"> </v>
      </c>
      <c r="AH194" t="str">
        <f t="shared" si="62"/>
        <v xml:space="preserve"> </v>
      </c>
      <c r="AI194" t="str">
        <f t="shared" si="70"/>
        <v xml:space="preserve"> 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643</v>
      </c>
      <c r="AP194" t="s">
        <v>1033</v>
      </c>
      <c r="AQ194">
        <v>5.6628028477077708</v>
      </c>
      <c r="AR194">
        <v>11.089724954508029</v>
      </c>
      <c r="AS194">
        <v>4.9095302646313455</v>
      </c>
      <c r="AT194">
        <v>-5.6628028477077708</v>
      </c>
      <c r="AU194">
        <v>-11.089724954508029</v>
      </c>
      <c r="AV194" t="s">
        <v>1317</v>
      </c>
    </row>
    <row r="195" spans="1:48" x14ac:dyDescent="0.25">
      <c r="A195">
        <v>1.9799999999999973E-9</v>
      </c>
      <c r="B195" t="s">
        <v>676</v>
      </c>
      <c r="C195" s="3">
        <v>15</v>
      </c>
      <c r="D195" s="3">
        <v>1</v>
      </c>
      <c r="E195" s="3">
        <v>5</v>
      </c>
      <c r="F195" s="3">
        <v>21</v>
      </c>
      <c r="G195" s="4">
        <v>117</v>
      </c>
      <c r="H195" s="4">
        <v>104.82</v>
      </c>
      <c r="I195" s="5">
        <v>34466.983048679998</v>
      </c>
      <c r="J195" s="4">
        <v>17.997939560439558</v>
      </c>
      <c r="K195" s="4">
        <v>16.16844053678852</v>
      </c>
      <c r="L195" s="4">
        <v>12.71138974370707</v>
      </c>
      <c r="M195" s="4">
        <v>12.159115048221805</v>
      </c>
      <c r="N195" s="4">
        <v>5.2330000000000005</v>
      </c>
      <c r="O195" s="4">
        <v>10.677966101694926</v>
      </c>
      <c r="P195" s="4">
        <v>1.2821980538065256</v>
      </c>
      <c r="Q195" s="36">
        <f t="shared" si="50"/>
        <v>71.428571430551429</v>
      </c>
      <c r="R195" t="str">
        <f t="shared" si="51"/>
        <v xml:space="preserve"> </v>
      </c>
      <c r="S195" s="37" t="str">
        <f t="shared" si="52"/>
        <v/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>
        <f t="shared" si="56"/>
        <v>0.11987636221110298</v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>
        <f t="shared" si="66"/>
        <v>116</v>
      </c>
      <c r="AB195" s="1" t="str">
        <f t="shared" si="59"/>
        <v xml:space="preserve"> </v>
      </c>
      <c r="AC195" t="str">
        <f t="shared" si="67"/>
        <v xml:space="preserve"> </v>
      </c>
      <c r="AD195" s="1" t="str">
        <f t="shared" si="60"/>
        <v xml:space="preserve"> </v>
      </c>
      <c r="AE195">
        <f t="shared" si="68"/>
        <v>74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676</v>
      </c>
      <c r="AP195" t="s">
        <v>1033</v>
      </c>
      <c r="AQ195">
        <v>-4.3422197512999139</v>
      </c>
      <c r="AR195">
        <v>-11.987636221110298</v>
      </c>
      <c r="AS195">
        <v>11.619919862621654</v>
      </c>
      <c r="AT195">
        <v>4.3422197512999139</v>
      </c>
      <c r="AU195">
        <v>11.987636221110298</v>
      </c>
      <c r="AV195" t="s">
        <v>1318</v>
      </c>
    </row>
    <row r="196" spans="1:48" x14ac:dyDescent="0.25">
      <c r="A196">
        <v>1.9899999999999975E-9</v>
      </c>
      <c r="B196" t="s">
        <v>526</v>
      </c>
      <c r="C196" s="3">
        <v>7</v>
      </c>
      <c r="D196" s="3">
        <v>1</v>
      </c>
      <c r="E196" s="3">
        <v>14</v>
      </c>
      <c r="F196" s="3">
        <v>22</v>
      </c>
      <c r="G196" s="4">
        <v>79</v>
      </c>
      <c r="H196" s="4">
        <v>78.86</v>
      </c>
      <c r="I196" s="5">
        <v>31932.550632840001</v>
      </c>
      <c r="J196" s="4">
        <v>22.390687109596819</v>
      </c>
      <c r="K196" s="4">
        <v>20.127616130678916</v>
      </c>
      <c r="L196" s="4">
        <v>15.879510853889331</v>
      </c>
      <c r="M196" s="4">
        <v>14.888227881763322</v>
      </c>
      <c r="N196" s="4">
        <v>3.1379999999999999</v>
      </c>
      <c r="O196" s="4">
        <v>20.787401574803148</v>
      </c>
      <c r="P196" s="4">
        <v>0</v>
      </c>
      <c r="Q196" s="36" t="str">
        <f t="shared" si="50"/>
        <v xml:space="preserve"> </v>
      </c>
      <c r="R196" t="str">
        <f t="shared" si="51"/>
        <v xml:space="preserve"> </v>
      </c>
      <c r="S196" s="37" t="str">
        <f t="shared" si="52"/>
        <v/>
      </c>
      <c r="T196" s="37" t="str">
        <f t="shared" si="53"/>
        <v/>
      </c>
      <c r="U196" s="37" t="str">
        <f t="shared" si="54"/>
        <v/>
      </c>
      <c r="V196" s="37" t="str">
        <f t="shared" si="55"/>
        <v/>
      </c>
      <c r="W196" s="37">
        <f t="shared" si="56"/>
        <v>0.39898856122707183</v>
      </c>
      <c r="X196" s="37" t="str">
        <f t="shared" si="57"/>
        <v/>
      </c>
      <c r="Y196" t="str">
        <f t="shared" si="65"/>
        <v xml:space="preserve"> </v>
      </c>
      <c r="Z196" s="1" t="str">
        <f t="shared" si="58"/>
        <v xml:space="preserve"> </v>
      </c>
      <c r="AA196">
        <f t="shared" si="66"/>
        <v>54</v>
      </c>
      <c r="AB196" s="1" t="str">
        <f t="shared" si="59"/>
        <v xml:space="preserve"> </v>
      </c>
      <c r="AC196" t="str">
        <f t="shared" si="67"/>
        <v xml:space="preserve"> 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 t="str">
        <f t="shared" si="61"/>
        <v xml:space="preserve"> </v>
      </c>
      <c r="AH196" t="str">
        <f t="shared" si="62"/>
        <v xml:space="preserve"> </v>
      </c>
      <c r="AI196" t="str">
        <f t="shared" si="70"/>
        <v xml:space="preserve"> 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526</v>
      </c>
      <c r="AP196" t="s">
        <v>1033</v>
      </c>
      <c r="AQ196">
        <v>-29.808969906058014</v>
      </c>
      <c r="AR196">
        <v>-39.89885612270718</v>
      </c>
      <c r="AS196">
        <v>0.17752979964493765</v>
      </c>
      <c r="AT196">
        <v>29.808969906058014</v>
      </c>
      <c r="AU196">
        <v>39.89885612270718</v>
      </c>
      <c r="AV196" t="s">
        <v>1319</v>
      </c>
    </row>
    <row r="197" spans="1:48" x14ac:dyDescent="0.25">
      <c r="A197">
        <v>1.9999999999999976E-9</v>
      </c>
      <c r="B197" t="s">
        <v>527</v>
      </c>
      <c r="C197" s="3">
        <v>4</v>
      </c>
      <c r="D197" s="3">
        <v>2</v>
      </c>
      <c r="E197" s="3">
        <v>22</v>
      </c>
      <c r="F197" s="3">
        <v>28</v>
      </c>
      <c r="G197" s="4">
        <v>32</v>
      </c>
      <c r="H197" s="4">
        <v>26.84</v>
      </c>
      <c r="I197" s="5">
        <v>17884.671242239998</v>
      </c>
      <c r="J197" s="4">
        <v>9.9040590405904059</v>
      </c>
      <c r="K197" s="4">
        <v>8.7884741322855255</v>
      </c>
      <c r="L197" s="4" t="s">
        <v>1019</v>
      </c>
      <c r="M197" s="4" t="s">
        <v>1019</v>
      </c>
      <c r="N197" s="4">
        <v>2.5020000000000002</v>
      </c>
      <c r="O197" s="4">
        <v>31.041666666666671</v>
      </c>
      <c r="P197" s="4">
        <v>3.6065573770491803</v>
      </c>
      <c r="Q197" s="36" t="str">
        <f t="shared" si="50"/>
        <v xml:space="preserve"> </v>
      </c>
      <c r="R197" t="str">
        <f t="shared" si="51"/>
        <v xml:space="preserve"> </v>
      </c>
      <c r="S197" s="37">
        <f t="shared" si="52"/>
        <v>0.1922503745782414</v>
      </c>
      <c r="T197" s="37" t="str">
        <f t="shared" si="53"/>
        <v/>
      </c>
      <c r="U197" s="37" t="str">
        <f t="shared" si="54"/>
        <v/>
      </c>
      <c r="V197" s="37" t="str">
        <f t="shared" si="55"/>
        <v/>
      </c>
      <c r="W197" s="37" t="str">
        <f t="shared" si="56"/>
        <v xml:space="preserve"> </v>
      </c>
      <c r="X197" s="37" t="str">
        <f t="shared" si="57"/>
        <v xml:space="preserve"> </v>
      </c>
      <c r="Y197" t="str">
        <f t="shared" si="65"/>
        <v xml:space="preserve"> </v>
      </c>
      <c r="Z197" s="1" t="str">
        <f t="shared" si="58"/>
        <v xml:space="preserve"> </v>
      </c>
      <c r="AA197" t="str">
        <f t="shared" si="66"/>
        <v xml:space="preserve"> </v>
      </c>
      <c r="AB197" s="1" t="str">
        <f t="shared" si="59"/>
        <v xml:space="preserve"> </v>
      </c>
      <c r="AC197">
        <f t="shared" si="67"/>
        <v>109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>
        <f t="shared" si="61"/>
        <v>3.6065573790491805</v>
      </c>
      <c r="AH197" t="str">
        <f t="shared" si="62"/>
        <v xml:space="preserve"> </v>
      </c>
      <c r="AI197">
        <f t="shared" si="70"/>
        <v>68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527</v>
      </c>
      <c r="AP197" t="s">
        <v>1024</v>
      </c>
      <c r="AQ197">
        <v>42.581677120717366</v>
      </c>
      <c r="AR197" t="e">
        <v>#VALUE!</v>
      </c>
      <c r="AS197">
        <v>19.225037257824141</v>
      </c>
      <c r="AT197">
        <v>-42.581677120717366</v>
      </c>
      <c r="AU197" t="e">
        <v>#VALUE!</v>
      </c>
      <c r="AV197" t="s">
        <v>1320</v>
      </c>
    </row>
    <row r="198" spans="1:48" x14ac:dyDescent="0.25">
      <c r="A198">
        <v>2.0099999999999978E-9</v>
      </c>
      <c r="B198" t="s">
        <v>393</v>
      </c>
      <c r="C198" s="3">
        <v>13</v>
      </c>
      <c r="D198" s="3">
        <v>3</v>
      </c>
      <c r="E198" s="3">
        <v>7</v>
      </c>
      <c r="F198" s="3">
        <v>23</v>
      </c>
      <c r="G198" s="4">
        <v>58</v>
      </c>
      <c r="H198" s="4">
        <v>50.75</v>
      </c>
      <c r="I198" s="5">
        <v>5830.9732180000001</v>
      </c>
      <c r="J198" s="4">
        <v>11.335715881170426</v>
      </c>
      <c r="K198" s="4">
        <v>10.48987184787102</v>
      </c>
      <c r="L198" s="4">
        <v>5.6572160695191398</v>
      </c>
      <c r="M198" s="4">
        <v>5.4882640433975443</v>
      </c>
      <c r="N198" s="4">
        <v>4.4770000000000003</v>
      </c>
      <c r="O198" s="4">
        <v>5.1724137931034528</v>
      </c>
      <c r="P198" s="4">
        <v>2.7133004926108373</v>
      </c>
      <c r="Q198" s="36" t="str">
        <f t="shared" si="50"/>
        <v xml:space="preserve"> </v>
      </c>
      <c r="R198" t="str">
        <f t="shared" si="51"/>
        <v xml:space="preserve"> </v>
      </c>
      <c r="S198" s="37" t="str">
        <f t="shared" si="52"/>
        <v/>
      </c>
      <c r="T198" s="37" t="str">
        <f t="shared" si="53"/>
        <v/>
      </c>
      <c r="U198" s="37" t="str">
        <f t="shared" si="54"/>
        <v/>
      </c>
      <c r="V198" s="37" t="str">
        <f t="shared" si="55"/>
        <v/>
      </c>
      <c r="W198" s="37" t="str">
        <f t="shared" si="56"/>
        <v/>
      </c>
      <c r="X198" s="37">
        <f t="shared" si="57"/>
        <v>-0.50159796214952046</v>
      </c>
      <c r="Y198" t="str">
        <f t="shared" si="65"/>
        <v xml:space="preserve"> </v>
      </c>
      <c r="Z198" s="1" t="str">
        <f t="shared" si="58"/>
        <v xml:space="preserve"> </v>
      </c>
      <c r="AA198" t="str">
        <f t="shared" si="66"/>
        <v xml:space="preserve"> </v>
      </c>
      <c r="AB198" s="1">
        <f t="shared" si="59"/>
        <v>19</v>
      </c>
      <c r="AC198" t="str">
        <f t="shared" si="67"/>
        <v xml:space="preserve"> </v>
      </c>
      <c r="AD198" s="1" t="str">
        <f t="shared" si="60"/>
        <v xml:space="preserve"> </v>
      </c>
      <c r="AE198" t="str">
        <f t="shared" si="68"/>
        <v xml:space="preserve"> </v>
      </c>
      <c r="AF198" t="str">
        <f t="shared" si="69"/>
        <v xml:space="preserve"> </v>
      </c>
      <c r="AG198">
        <f t="shared" si="61"/>
        <v>2.7133004946208374</v>
      </c>
      <c r="AH198" t="str">
        <f t="shared" si="62"/>
        <v xml:space="preserve"> </v>
      </c>
      <c r="AI198">
        <f t="shared" si="70"/>
        <v>136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393</v>
      </c>
      <c r="AP198" t="s">
        <v>1028</v>
      </c>
      <c r="AQ198">
        <v>34.281712996123773</v>
      </c>
      <c r="AR198">
        <v>50.159796214952046</v>
      </c>
      <c r="AS198">
        <v>14.285714285714279</v>
      </c>
      <c r="AT198">
        <v>-34.281712996123773</v>
      </c>
      <c r="AU198">
        <v>-50.159796214952046</v>
      </c>
      <c r="AV198" t="s">
        <v>1321</v>
      </c>
    </row>
    <row r="199" spans="1:48" x14ac:dyDescent="0.25">
      <c r="A199">
        <v>2.019999999999998E-9</v>
      </c>
      <c r="B199" t="s">
        <v>568</v>
      </c>
      <c r="C199" s="3">
        <v>7</v>
      </c>
      <c r="D199" s="3">
        <v>0</v>
      </c>
      <c r="E199" s="3">
        <v>3</v>
      </c>
      <c r="F199" s="3">
        <v>10</v>
      </c>
      <c r="G199" s="4">
        <v>64</v>
      </c>
      <c r="H199" s="4">
        <v>57.23</v>
      </c>
      <c r="I199" s="5">
        <v>7898.8601627899998</v>
      </c>
      <c r="J199" s="4">
        <v>23.638992152003301</v>
      </c>
      <c r="K199" s="4">
        <v>21.53122648607976</v>
      </c>
      <c r="L199" s="4">
        <v>15.768624767625633</v>
      </c>
      <c r="M199" s="4">
        <v>15.104860788863109</v>
      </c>
      <c r="N199" s="4">
        <v>2.2210000000000001</v>
      </c>
      <c r="O199" s="4">
        <v>8.2692307692307754</v>
      </c>
      <c r="P199" s="4">
        <v>1.2231347195526823</v>
      </c>
      <c r="Q199" s="36" t="str">
        <f t="shared" si="50"/>
        <v xml:space="preserve"> </v>
      </c>
      <c r="R199" t="str">
        <f t="shared" si="51"/>
        <v xml:space="preserve"> </v>
      </c>
      <c r="S199" s="37" t="str">
        <f t="shared" si="52"/>
        <v/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>
        <f t="shared" si="56"/>
        <v>0.38921947150450298</v>
      </c>
      <c r="X199" s="37" t="str">
        <f t="shared" si="57"/>
        <v/>
      </c>
      <c r="Y199" t="str">
        <f t="shared" si="65"/>
        <v xml:space="preserve"> </v>
      </c>
      <c r="Z199" s="1" t="str">
        <f t="shared" si="58"/>
        <v xml:space="preserve"> </v>
      </c>
      <c r="AA199">
        <f t="shared" si="66"/>
        <v>56</v>
      </c>
      <c r="AB199" s="1" t="str">
        <f t="shared" si="59"/>
        <v xml:space="preserve"> </v>
      </c>
      <c r="AC199" t="str">
        <f t="shared" si="67"/>
        <v xml:space="preserve"> </v>
      </c>
      <c r="AD199" s="1" t="str">
        <f t="shared" si="60"/>
        <v xml:space="preserve"> </v>
      </c>
      <c r="AE199" t="str">
        <f t="shared" si="68"/>
        <v xml:space="preserve"> </v>
      </c>
      <c r="AF199" t="str">
        <f t="shared" si="69"/>
        <v xml:space="preserve"> </v>
      </c>
      <c r="AG199" t="str">
        <f t="shared" si="61"/>
        <v xml:space="preserve"> </v>
      </c>
      <c r="AH199" t="str">
        <f t="shared" si="62"/>
        <v xml:space="preserve"> </v>
      </c>
      <c r="AI199" t="str">
        <f t="shared" si="70"/>
        <v xml:space="preserve"> 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568</v>
      </c>
      <c r="AP199" t="s">
        <v>1033</v>
      </c>
      <c r="AQ199">
        <v>-37.045960485675877</v>
      </c>
      <c r="AR199">
        <v>-38.921947150450301</v>
      </c>
      <c r="AS199">
        <v>11.829460073388098</v>
      </c>
      <c r="AT199">
        <v>37.045960485675877</v>
      </c>
      <c r="AU199">
        <v>38.921947150450301</v>
      </c>
      <c r="AV199" t="s">
        <v>1322</v>
      </c>
    </row>
    <row r="200" spans="1:48" x14ac:dyDescent="0.25">
      <c r="A200">
        <v>2.0299999999999982E-9</v>
      </c>
      <c r="B200" t="s">
        <v>663</v>
      </c>
      <c r="C200" s="3">
        <v>6</v>
      </c>
      <c r="D200" s="3">
        <v>0</v>
      </c>
      <c r="E200" s="3">
        <v>9</v>
      </c>
      <c r="F200" s="3">
        <v>15</v>
      </c>
      <c r="G200" s="4">
        <v>59.5</v>
      </c>
      <c r="H200" s="4">
        <v>46.87</v>
      </c>
      <c r="I200" s="5">
        <v>6590.8111707699991</v>
      </c>
      <c r="J200" s="4">
        <v>14.377300613496931</v>
      </c>
      <c r="K200" s="4">
        <v>11.524465207769854</v>
      </c>
      <c r="L200" s="4">
        <v>7.0972141485622675</v>
      </c>
      <c r="M200" s="4">
        <v>6.0265903284671536</v>
      </c>
      <c r="N200" s="4">
        <v>2.0070000000000001</v>
      </c>
      <c r="O200" s="4">
        <v>-3.7313432835820928</v>
      </c>
      <c r="P200" s="4">
        <v>1.8028589716236401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>
        <f t="shared" ref="S200:S263" si="76">IF(ISERROR((IF((G200/H200-1)&gt;($S$5/100),(G200/H200-1)+A200,"")))=TRUE," ",((IF((G200/H200-1)&gt;($S$5/100),(G200/H200-1)+A200,""))))</f>
        <v>0.26946874536262216</v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 t="str">
        <f t="shared" ref="W200:W263" si="80">IF(ISERROR((IF(((L200/$L$6-1))&gt;($W$5/100),((L200/$L$6-1)),"")))=TRUE," ",((IF(((L200/$L$6-1))&gt;($W$5/100),((L200/$L$6-1)),""))))</f>
        <v/>
      </c>
      <c r="X200" s="37">
        <f t="shared" ref="X200:X263" si="81">IF(ISERROR((IF(((L200/$L$6-1))&lt;($X$5/100),((L200/$L$6-1)),"")))=TRUE," ",((IF(((L200/$L$6-1))&lt;($X$5/100),((L200/$L$6-1)),""))))</f>
        <v>-0.37473379994033784</v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>
        <f t="shared" ref="AB200:AB263" si="83">IF(ISERROR((RANK(X200,X$7:X$391,1)))=TRUE," ",((RANK(X200,X$7:X$391,1))))</f>
        <v>51</v>
      </c>
      <c r="AC200">
        <f t="shared" si="67"/>
        <v>56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663</v>
      </c>
      <c r="AP200" t="s">
        <v>1031</v>
      </c>
      <c r="AQ200">
        <v>16.648266597059404</v>
      </c>
      <c r="AR200">
        <v>37.473379994033785</v>
      </c>
      <c r="AS200">
        <v>26.946874333262215</v>
      </c>
      <c r="AT200">
        <v>-16.648266597059404</v>
      </c>
      <c r="AU200">
        <v>-37.473379994033785</v>
      </c>
      <c r="AV200" t="s">
        <v>1323</v>
      </c>
    </row>
    <row r="201" spans="1:48" x14ac:dyDescent="0.25">
      <c r="A201">
        <v>2.0399999999999983E-9</v>
      </c>
      <c r="B201" t="s">
        <v>520</v>
      </c>
      <c r="C201" s="3">
        <v>3</v>
      </c>
      <c r="D201" s="3">
        <v>1</v>
      </c>
      <c r="E201" s="3">
        <v>14</v>
      </c>
      <c r="F201" s="3">
        <v>18</v>
      </c>
      <c r="G201" s="4">
        <v>50</v>
      </c>
      <c r="H201" s="4">
        <v>51.81</v>
      </c>
      <c r="I201" s="5">
        <v>6779.4732059999997</v>
      </c>
      <c r="J201" s="4">
        <v>24.542870677404071</v>
      </c>
      <c r="K201" s="4">
        <v>21.533665835411473</v>
      </c>
      <c r="L201" s="4">
        <v>13.631222564840391</v>
      </c>
      <c r="M201" s="4">
        <v>12.61601809954751</v>
      </c>
      <c r="N201" s="4">
        <v>1.694</v>
      </c>
      <c r="O201" s="4">
        <v>15.135135135135133</v>
      </c>
      <c r="P201" s="4">
        <v>1.5518239722061378</v>
      </c>
      <c r="Q201" s="36" t="str">
        <f t="shared" si="74"/>
        <v xml:space="preserve"> </v>
      </c>
      <c r="R201" t="str">
        <f t="shared" si="75"/>
        <v xml:space="preserve"> </v>
      </c>
      <c r="S201" s="37" t="str">
        <f t="shared" si="76"/>
        <v/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>
        <f t="shared" si="80"/>
        <v>0.20091384547158775</v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>
        <f t="shared" si="66"/>
        <v>90</v>
      </c>
      <c r="AB201" s="1" t="str">
        <f t="shared" si="83"/>
        <v xml:space="preserve"> </v>
      </c>
      <c r="AC201" t="str">
        <f t="shared" si="67"/>
        <v xml:space="preserve"> </v>
      </c>
      <c r="AD201" s="1" t="str">
        <f t="shared" si="84"/>
        <v xml:space="preserve"> </v>
      </c>
      <c r="AE201" t="str">
        <f t="shared" si="68"/>
        <v xml:space="preserve"> 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520</v>
      </c>
      <c r="AP201" t="s">
        <v>1031</v>
      </c>
      <c r="AQ201">
        <v>-42.286154309481837</v>
      </c>
      <c r="AR201">
        <v>-20.091384547158775</v>
      </c>
      <c r="AS201">
        <v>-3.4935340667824777</v>
      </c>
      <c r="AT201">
        <v>42.286154309481837</v>
      </c>
      <c r="AU201">
        <v>20.091384547158775</v>
      </c>
      <c r="AV201" t="s">
        <v>1324</v>
      </c>
    </row>
    <row r="202" spans="1:48" x14ac:dyDescent="0.25">
      <c r="A202">
        <v>2.0499999999999985E-9</v>
      </c>
      <c r="B202" t="s">
        <v>367</v>
      </c>
      <c r="C202" s="3">
        <v>11</v>
      </c>
      <c r="D202" s="3">
        <v>0</v>
      </c>
      <c r="E202" s="3">
        <v>6</v>
      </c>
      <c r="F202" s="3">
        <v>17</v>
      </c>
      <c r="G202" s="4">
        <v>100</v>
      </c>
      <c r="H202" s="4">
        <v>84.7</v>
      </c>
      <c r="I202" s="5">
        <v>11403.131355</v>
      </c>
      <c r="J202" s="4">
        <v>12.494468210650538</v>
      </c>
      <c r="K202" s="4">
        <v>11.596385542168674</v>
      </c>
      <c r="L202" s="4">
        <v>9.8210974083656808</v>
      </c>
      <c r="M202" s="4">
        <v>9.1364207426774264</v>
      </c>
      <c r="N202" s="4">
        <v>6.0640000000000001</v>
      </c>
      <c r="O202" s="4">
        <v>32.142857142857153</v>
      </c>
      <c r="P202" s="4">
        <v>1.1251475796930344</v>
      </c>
      <c r="Q202" s="36" t="str">
        <f t="shared" si="74"/>
        <v xml:space="preserve"> </v>
      </c>
      <c r="R202" t="str">
        <f t="shared" si="75"/>
        <v xml:space="preserve"> </v>
      </c>
      <c r="S202" s="37">
        <f t="shared" si="76"/>
        <v>0.18063754632390788</v>
      </c>
      <c r="T202" s="37" t="str">
        <f t="shared" si="77"/>
        <v/>
      </c>
      <c r="U202" s="37" t="str">
        <f t="shared" si="78"/>
        <v/>
      </c>
      <c r="V202" s="37" t="str">
        <f t="shared" si="79"/>
        <v/>
      </c>
      <c r="W202" s="37" t="str">
        <f t="shared" si="80"/>
        <v/>
      </c>
      <c r="X202" s="37">
        <f t="shared" si="81"/>
        <v>-0.13475905779331865</v>
      </c>
      <c r="Y202" t="str">
        <f t="shared" si="65"/>
        <v xml:space="preserve"> </v>
      </c>
      <c r="Z202" s="1" t="str">
        <f t="shared" si="82"/>
        <v xml:space="preserve"> </v>
      </c>
      <c r="AA202" t="str">
        <f t="shared" si="66"/>
        <v xml:space="preserve"> </v>
      </c>
      <c r="AB202" s="1">
        <f t="shared" si="83"/>
        <v>135</v>
      </c>
      <c r="AC202">
        <f t="shared" si="67"/>
        <v>125</v>
      </c>
      <c r="AD202" s="1" t="str">
        <f t="shared" si="84"/>
        <v xml:space="preserve"> </v>
      </c>
      <c r="AE202" t="str">
        <f t="shared" si="68"/>
        <v xml:space="preserve"> </v>
      </c>
      <c r="AF202" t="str">
        <f t="shared" si="69"/>
        <v xml:space="preserve"> </v>
      </c>
      <c r="AG202" t="str">
        <f t="shared" si="85"/>
        <v xml:space="preserve"> </v>
      </c>
      <c r="AH202" t="str">
        <f t="shared" si="86"/>
        <v xml:space="preserve"> </v>
      </c>
      <c r="AI202" t="str">
        <f t="shared" si="70"/>
        <v xml:space="preserve"> 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367</v>
      </c>
      <c r="AP202" t="s">
        <v>1022</v>
      </c>
      <c r="AQ202">
        <v>27.563900115714713</v>
      </c>
      <c r="AR202">
        <v>13.475905779331864</v>
      </c>
      <c r="AS202">
        <v>18.063754427390787</v>
      </c>
      <c r="AT202">
        <v>-27.563900115714713</v>
      </c>
      <c r="AU202">
        <v>-13.475905779331864</v>
      </c>
      <c r="AV202" t="s">
        <v>1325</v>
      </c>
    </row>
    <row r="203" spans="1:48" x14ac:dyDescent="0.25">
      <c r="A203">
        <v>2.0599999999999987E-9</v>
      </c>
      <c r="B203" t="s">
        <v>714</v>
      </c>
      <c r="C203" s="3">
        <v>4</v>
      </c>
      <c r="D203" s="3">
        <v>0</v>
      </c>
      <c r="E203" s="3">
        <v>1</v>
      </c>
      <c r="F203" s="3">
        <v>5</v>
      </c>
      <c r="G203" s="4">
        <v>46</v>
      </c>
      <c r="H203" s="4">
        <v>45.56</v>
      </c>
      <c r="I203" s="5">
        <v>84948.50273978</v>
      </c>
      <c r="J203" s="4">
        <v>21.872299567930867</v>
      </c>
      <c r="K203" s="4">
        <v>19.453458582408199</v>
      </c>
      <c r="L203" s="4">
        <v>13.384998294503671</v>
      </c>
      <c r="M203" s="4">
        <v>12.487886444154743</v>
      </c>
      <c r="N203" s="4">
        <v>2.0830000000000002</v>
      </c>
      <c r="O203" s="4">
        <v>10.000000000000009</v>
      </c>
      <c r="P203" s="4">
        <v>0.98770851624231781</v>
      </c>
      <c r="Q203" s="36">
        <f t="shared" si="74"/>
        <v>80.000000002060005</v>
      </c>
      <c r="R203" t="str">
        <f t="shared" si="75"/>
        <v xml:space="preserve"> </v>
      </c>
      <c r="S203" s="37" t="str">
        <f t="shared" si="76"/>
        <v/>
      </c>
      <c r="T203" s="37" t="str">
        <f t="shared" si="77"/>
        <v/>
      </c>
      <c r="U203" s="37" t="str">
        <f t="shared" si="78"/>
        <v/>
      </c>
      <c r="V203" s="37" t="str">
        <f t="shared" si="79"/>
        <v/>
      </c>
      <c r="W203" s="37">
        <f t="shared" si="80"/>
        <v>0.17922143058129003</v>
      </c>
      <c r="X203" s="37" t="str">
        <f t="shared" si="81"/>
        <v/>
      </c>
      <c r="Y203" t="str">
        <f t="shared" si="65"/>
        <v xml:space="preserve"> </v>
      </c>
      <c r="Z203" s="1" t="str">
        <f t="shared" si="82"/>
        <v xml:space="preserve"> </v>
      </c>
      <c r="AA203">
        <f t="shared" si="66"/>
        <v>95</v>
      </c>
      <c r="AB203" s="1" t="str">
        <f t="shared" si="83"/>
        <v xml:space="preserve"> </v>
      </c>
      <c r="AC203" t="str">
        <f t="shared" si="67"/>
        <v xml:space="preserve"> </v>
      </c>
      <c r="AD203" s="1" t="str">
        <f t="shared" si="84"/>
        <v xml:space="preserve"> </v>
      </c>
      <c r="AE203">
        <f t="shared" si="68"/>
        <v>34</v>
      </c>
      <c r="AF203" t="str">
        <f t="shared" si="69"/>
        <v xml:space="preserve"> </v>
      </c>
      <c r="AG203" t="str">
        <f t="shared" si="85"/>
        <v xml:space="preserve"> </v>
      </c>
      <c r="AH203" t="str">
        <f t="shared" si="86"/>
        <v xml:space="preserve"> </v>
      </c>
      <c r="AI203" t="str">
        <f t="shared" si="70"/>
        <v xml:space="preserve"> 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714</v>
      </c>
      <c r="AP203" t="s">
        <v>1047</v>
      </c>
      <c r="AQ203">
        <v>-26.803642179114373</v>
      </c>
      <c r="AR203">
        <v>-17.922143058129002</v>
      </c>
      <c r="AS203">
        <v>0.96575943810359721</v>
      </c>
      <c r="AT203">
        <v>26.803642179114373</v>
      </c>
      <c r="AU203">
        <v>17.922143058129002</v>
      </c>
      <c r="AV203" t="s">
        <v>1326</v>
      </c>
    </row>
    <row r="204" spans="1:48" x14ac:dyDescent="0.25">
      <c r="A204">
        <v>2.0699999999999988E-9</v>
      </c>
      <c r="B204" t="s">
        <v>428</v>
      </c>
      <c r="C204" s="3">
        <v>12</v>
      </c>
      <c r="D204" s="3">
        <v>0</v>
      </c>
      <c r="E204" s="3">
        <v>12</v>
      </c>
      <c r="F204" s="3">
        <v>24</v>
      </c>
      <c r="G204" s="4">
        <v>50</v>
      </c>
      <c r="H204" s="4">
        <v>45.95</v>
      </c>
      <c r="I204" s="5">
        <v>84948.50273978</v>
      </c>
      <c r="J204" s="4">
        <v>22.059529524723956</v>
      </c>
      <c r="K204" s="4">
        <v>19.6199829205807</v>
      </c>
      <c r="L204" s="4">
        <v>13.384998294503671</v>
      </c>
      <c r="M204" s="4">
        <v>12.487886444154743</v>
      </c>
      <c r="N204" s="4">
        <v>2.0830000000000002</v>
      </c>
      <c r="O204" s="4">
        <v>10.000000000000009</v>
      </c>
      <c r="P204" s="4">
        <v>0.90968443960826972</v>
      </c>
      <c r="Q204" s="36" t="str">
        <f t="shared" si="74"/>
        <v xml:space="preserve"> </v>
      </c>
      <c r="R204" t="str">
        <f t="shared" si="75"/>
        <v xml:space="preserve"> </v>
      </c>
      <c r="S204" s="37" t="str">
        <f t="shared" si="76"/>
        <v/>
      </c>
      <c r="T204" s="37" t="str">
        <f t="shared" si="77"/>
        <v/>
      </c>
      <c r="U204" s="37" t="str">
        <f t="shared" si="78"/>
        <v/>
      </c>
      <c r="V204" s="37" t="str">
        <f t="shared" si="79"/>
        <v/>
      </c>
      <c r="W204" s="37">
        <f t="shared" si="80"/>
        <v>0.17922143058129003</v>
      </c>
      <c r="X204" s="37" t="str">
        <f t="shared" si="81"/>
        <v/>
      </c>
      <c r="Y204" t="str">
        <f t="shared" si="65"/>
        <v xml:space="preserve"> </v>
      </c>
      <c r="Z204" s="1" t="str">
        <f t="shared" si="82"/>
        <v xml:space="preserve"> </v>
      </c>
      <c r="AA204">
        <f t="shared" si="66"/>
        <v>95</v>
      </c>
      <c r="AB204" s="1" t="str">
        <f t="shared" si="83"/>
        <v xml:space="preserve"> </v>
      </c>
      <c r="AC204" t="str">
        <f t="shared" si="67"/>
        <v xml:space="preserve"> 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428</v>
      </c>
      <c r="AP204" t="s">
        <v>1047</v>
      </c>
      <c r="AQ204">
        <v>-27.889099168795116</v>
      </c>
      <c r="AR204">
        <v>-17.922143058129002</v>
      </c>
      <c r="AS204">
        <v>8.8139281828073948</v>
      </c>
      <c r="AT204">
        <v>27.889099168795116</v>
      </c>
      <c r="AU204">
        <v>17.922143058129002</v>
      </c>
      <c r="AV204" t="s">
        <v>1326</v>
      </c>
    </row>
    <row r="205" spans="1:48" x14ac:dyDescent="0.25">
      <c r="A205">
        <v>2.079999999999999E-9</v>
      </c>
      <c r="B205" t="s">
        <v>712</v>
      </c>
      <c r="C205" s="3">
        <v>12</v>
      </c>
      <c r="D205" s="3">
        <v>0</v>
      </c>
      <c r="E205" s="3">
        <v>6</v>
      </c>
      <c r="F205" s="3">
        <v>18</v>
      </c>
      <c r="G205" s="4">
        <v>138</v>
      </c>
      <c r="H205" s="4">
        <v>121.86</v>
      </c>
      <c r="I205" s="5">
        <v>8955.6501835800009</v>
      </c>
      <c r="J205" s="4">
        <v>36.849107952827339</v>
      </c>
      <c r="K205" s="4">
        <v>36.485029940119759</v>
      </c>
      <c r="L205" s="4">
        <v>20.360838969404188</v>
      </c>
      <c r="M205" s="4">
        <v>19.437480399692543</v>
      </c>
      <c r="N205" s="4">
        <v>3.2229999999999999</v>
      </c>
      <c r="O205" s="4">
        <v>2.1813784138604535</v>
      </c>
      <c r="P205" s="4">
        <v>3.4654521582143443</v>
      </c>
      <c r="Q205" s="36" t="str">
        <f t="shared" si="74"/>
        <v xml:space="preserve"> 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>
        <f t="shared" si="78"/>
        <v>1.1363099407804547</v>
      </c>
      <c r="V205" s="37" t="str">
        <f t="shared" si="79"/>
        <v/>
      </c>
      <c r="W205" s="37">
        <f t="shared" si="80"/>
        <v>0.79379459967472488</v>
      </c>
      <c r="X205" s="37" t="str">
        <f t="shared" si="81"/>
        <v/>
      </c>
      <c r="Y205">
        <f t="shared" si="65"/>
        <v>4</v>
      </c>
      <c r="Z205" s="1" t="str">
        <f t="shared" si="82"/>
        <v xml:space="preserve"> </v>
      </c>
      <c r="AA205">
        <f t="shared" si="66"/>
        <v>20</v>
      </c>
      <c r="AB205" s="1" t="str">
        <f t="shared" si="83"/>
        <v xml:space="preserve"> </v>
      </c>
      <c r="AC205" t="str">
        <f t="shared" si="67"/>
        <v xml:space="preserve"> 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>
        <f t="shared" si="85"/>
        <v>3.4654521602943444</v>
      </c>
      <c r="AH205" t="str">
        <f t="shared" si="86"/>
        <v xml:space="preserve"> </v>
      </c>
      <c r="AI205">
        <f t="shared" si="70"/>
        <v>78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712</v>
      </c>
      <c r="AP205" t="s">
        <v>1035</v>
      </c>
      <c r="AQ205">
        <v>-113.63099407804546</v>
      </c>
      <c r="AR205">
        <v>-79.379459967472485</v>
      </c>
      <c r="AS205">
        <v>13.244707040866576</v>
      </c>
      <c r="AT205">
        <v>113.63099407804546</v>
      </c>
      <c r="AU205">
        <v>79.379459967472485</v>
      </c>
      <c r="AV205" t="s">
        <v>1327</v>
      </c>
    </row>
    <row r="206" spans="1:48" x14ac:dyDescent="0.25">
      <c r="A206">
        <v>2.0899999999999992E-9</v>
      </c>
      <c r="B206" t="s">
        <v>669</v>
      </c>
      <c r="C206" s="3">
        <v>25</v>
      </c>
      <c r="D206" s="3">
        <v>4</v>
      </c>
      <c r="E206" s="3">
        <v>7</v>
      </c>
      <c r="F206" s="3">
        <v>36</v>
      </c>
      <c r="G206" s="4">
        <v>37.5</v>
      </c>
      <c r="H206" s="4">
        <v>30.26</v>
      </c>
      <c r="I206" s="5">
        <v>13753.164401900001</v>
      </c>
      <c r="J206" s="4">
        <v>19.973597359735972</v>
      </c>
      <c r="K206" s="4">
        <v>16.436719174361762</v>
      </c>
      <c r="L206" s="4">
        <v>7.8638984257759237</v>
      </c>
      <c r="M206" s="4">
        <v>6.9438694725726675</v>
      </c>
      <c r="N206" s="4">
        <v>1.359</v>
      </c>
      <c r="O206" s="4">
        <v>3.3333333333333361</v>
      </c>
      <c r="P206" s="4">
        <v>1.7481824190350299</v>
      </c>
      <c r="Q206" s="36" t="str">
        <f t="shared" si="74"/>
        <v xml:space="preserve"> </v>
      </c>
      <c r="R206" t="str">
        <f t="shared" si="75"/>
        <v xml:space="preserve"> </v>
      </c>
      <c r="S206" s="37">
        <f t="shared" si="76"/>
        <v>0.23925975093335744</v>
      </c>
      <c r="T206" s="37" t="str">
        <f t="shared" si="77"/>
        <v/>
      </c>
      <c r="U206" s="37" t="str">
        <f t="shared" si="78"/>
        <v/>
      </c>
      <c r="V206" s="37" t="str">
        <f t="shared" si="79"/>
        <v/>
      </c>
      <c r="W206" s="37" t="str">
        <f t="shared" si="80"/>
        <v/>
      </c>
      <c r="X206" s="37">
        <f t="shared" si="81"/>
        <v>-0.30718873864949547</v>
      </c>
      <c r="Y206" t="str">
        <f t="shared" si="65"/>
        <v xml:space="preserve"> </v>
      </c>
      <c r="Z206" s="1" t="str">
        <f t="shared" si="82"/>
        <v xml:space="preserve"> </v>
      </c>
      <c r="AA206" t="str">
        <f t="shared" si="66"/>
        <v xml:space="preserve"> </v>
      </c>
      <c r="AB206" s="1">
        <f t="shared" si="83"/>
        <v>70</v>
      </c>
      <c r="AC206">
        <f t="shared" si="67"/>
        <v>76</v>
      </c>
      <c r="AD206" s="1" t="str">
        <f t="shared" si="84"/>
        <v xml:space="preserve"> </v>
      </c>
      <c r="AE206" t="str">
        <f t="shared" si="68"/>
        <v xml:space="preserve"> </v>
      </c>
      <c r="AF206" t="str">
        <f t="shared" si="69"/>
        <v xml:space="preserve"> </v>
      </c>
      <c r="AG206" t="str">
        <f t="shared" si="85"/>
        <v xml:space="preserve"> </v>
      </c>
      <c r="AH206" t="str">
        <f t="shared" si="86"/>
        <v xml:space="preserve"> </v>
      </c>
      <c r="AI206" t="str">
        <f t="shared" si="70"/>
        <v xml:space="preserve"> 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669</v>
      </c>
      <c r="AP206" t="s">
        <v>1078</v>
      </c>
      <c r="AQ206">
        <v>-15.796004200086088</v>
      </c>
      <c r="AR206">
        <v>30.718873864949547</v>
      </c>
      <c r="AS206">
        <v>23.925974884335744</v>
      </c>
      <c r="AT206">
        <v>15.796004200086088</v>
      </c>
      <c r="AU206">
        <v>-30.718873864949547</v>
      </c>
      <c r="AV206" t="s">
        <v>1328</v>
      </c>
    </row>
    <row r="207" spans="1:48" x14ac:dyDescent="0.25">
      <c r="A207">
        <v>2.0999999999999994E-9</v>
      </c>
      <c r="B207" t="s">
        <v>382</v>
      </c>
      <c r="C207" s="3">
        <v>9</v>
      </c>
      <c r="D207" s="3">
        <v>0</v>
      </c>
      <c r="E207" s="3">
        <v>11</v>
      </c>
      <c r="F207" s="3">
        <v>20</v>
      </c>
      <c r="G207" s="4">
        <v>89</v>
      </c>
      <c r="H207" s="4">
        <v>79.78</v>
      </c>
      <c r="I207" s="5">
        <v>26592.861886720002</v>
      </c>
      <c r="J207" s="4">
        <v>21.139374668786434</v>
      </c>
      <c r="K207" s="4">
        <v>19.45379175810778</v>
      </c>
      <c r="L207" s="4">
        <v>14.578651600470584</v>
      </c>
      <c r="M207" s="4">
        <v>13.344533990111117</v>
      </c>
      <c r="N207" s="4">
        <v>3.4210000000000003</v>
      </c>
      <c r="O207" s="4">
        <v>12.337662337662334</v>
      </c>
      <c r="P207" s="4">
        <v>0.40110303334168962</v>
      </c>
      <c r="Q207" s="36" t="str">
        <f t="shared" si="74"/>
        <v xml:space="preserve"> </v>
      </c>
      <c r="R207" t="str">
        <f t="shared" si="75"/>
        <v xml:space="preserve"> </v>
      </c>
      <c r="S207" s="37" t="str">
        <f t="shared" si="76"/>
        <v/>
      </c>
      <c r="T207" s="37" t="str">
        <f t="shared" si="77"/>
        <v/>
      </c>
      <c r="U207" s="37" t="str">
        <f t="shared" si="78"/>
        <v/>
      </c>
      <c r="V207" s="37" t="str">
        <f t="shared" si="79"/>
        <v/>
      </c>
      <c r="W207" s="37">
        <f t="shared" si="80"/>
        <v>0.28438256158108932</v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>
        <f t="shared" si="66"/>
        <v>74</v>
      </c>
      <c r="AB207" s="1" t="str">
        <f t="shared" si="83"/>
        <v xml:space="preserve"> </v>
      </c>
      <c r="AC207" t="str">
        <f t="shared" si="67"/>
        <v xml:space="preserve"> 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382</v>
      </c>
      <c r="AP207" t="s">
        <v>1031</v>
      </c>
      <c r="AQ207">
        <v>-22.554544073694348</v>
      </c>
      <c r="AR207">
        <v>-28.438256158108931</v>
      </c>
      <c r="AS207">
        <v>11.556781148157436</v>
      </c>
      <c r="AT207">
        <v>22.554544073694348</v>
      </c>
      <c r="AU207">
        <v>28.438256158108931</v>
      </c>
      <c r="AV207" t="s">
        <v>1329</v>
      </c>
    </row>
    <row r="208" spans="1:48" x14ac:dyDescent="0.25">
      <c r="A208">
        <v>2.1099999999999995E-9</v>
      </c>
      <c r="B208" t="s">
        <v>373</v>
      </c>
      <c r="C208" s="3">
        <v>15</v>
      </c>
      <c r="D208" s="3">
        <v>2</v>
      </c>
      <c r="E208" s="3">
        <v>6</v>
      </c>
      <c r="F208" s="3">
        <v>23</v>
      </c>
      <c r="G208" s="4">
        <v>240</v>
      </c>
      <c r="H208" s="4">
        <v>194.71</v>
      </c>
      <c r="I208" s="5">
        <v>57688.957624720002</v>
      </c>
      <c r="J208" s="4">
        <v>15.86490670577691</v>
      </c>
      <c r="K208" s="4">
        <v>14.213446236951603</v>
      </c>
      <c r="L208" s="4">
        <v>12.286182614791448</v>
      </c>
      <c r="M208" s="4">
        <v>11.367757094211123</v>
      </c>
      <c r="N208" s="4">
        <v>11.116</v>
      </c>
      <c r="O208" s="4">
        <v>9.5509326343281273</v>
      </c>
      <c r="P208" s="4">
        <v>2.0368753530892096</v>
      </c>
      <c r="Q208" s="36" t="str">
        <f t="shared" si="74"/>
        <v xml:space="preserve"> </v>
      </c>
      <c r="R208" t="str">
        <f t="shared" si="75"/>
        <v xml:space="preserve"> </v>
      </c>
      <c r="S208" s="37">
        <f t="shared" si="76"/>
        <v>0.23260233378274414</v>
      </c>
      <c r="T208" s="37" t="str">
        <f t="shared" si="77"/>
        <v/>
      </c>
      <c r="U208" s="37" t="str">
        <f t="shared" si="78"/>
        <v/>
      </c>
      <c r="V208" s="37" t="str">
        <f t="shared" si="79"/>
        <v/>
      </c>
      <c r="W208" s="37" t="str">
        <f t="shared" si="80"/>
        <v/>
      </c>
      <c r="X208" s="37" t="str">
        <f t="shared" si="81"/>
        <v/>
      </c>
      <c r="Y208" t="str">
        <f t="shared" si="65"/>
        <v xml:space="preserve"> </v>
      </c>
      <c r="Z208" s="1" t="str">
        <f t="shared" si="82"/>
        <v xml:space="preserve"> </v>
      </c>
      <c r="AA208" t="str">
        <f t="shared" si="66"/>
        <v xml:space="preserve"> </v>
      </c>
      <c r="AB208" s="1" t="str">
        <f t="shared" si="83"/>
        <v xml:space="preserve"> </v>
      </c>
      <c r="AC208">
        <f t="shared" si="67"/>
        <v>83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>
        <f t="shared" si="85"/>
        <v>2.0368753551992098</v>
      </c>
      <c r="AH208" t="str">
        <f t="shared" si="86"/>
        <v xml:space="preserve"> </v>
      </c>
      <c r="AI208">
        <f t="shared" si="70"/>
        <v>193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373</v>
      </c>
      <c r="AP208" t="s">
        <v>1031</v>
      </c>
      <c r="AQ208">
        <v>8.0239392809908328</v>
      </c>
      <c r="AR208">
        <v>-8.2415516283379731</v>
      </c>
      <c r="AS208">
        <v>23.260233167274414</v>
      </c>
      <c r="AT208">
        <v>-8.0239392809908328</v>
      </c>
      <c r="AU208">
        <v>8.2415516283379731</v>
      </c>
      <c r="AV208" t="s">
        <v>1330</v>
      </c>
    </row>
    <row r="209" spans="1:48" x14ac:dyDescent="0.25">
      <c r="A209">
        <v>2.1199999999999997E-9</v>
      </c>
      <c r="B209" t="s">
        <v>266</v>
      </c>
      <c r="C209" s="3">
        <v>8</v>
      </c>
      <c r="D209" s="3">
        <v>4</v>
      </c>
      <c r="E209" s="3">
        <v>13</v>
      </c>
      <c r="F209" s="3">
        <v>25</v>
      </c>
      <c r="G209" s="4">
        <v>13.649999618530273</v>
      </c>
      <c r="H209" s="4">
        <v>12.1</v>
      </c>
      <c r="I209" s="5">
        <v>105162.08009999999</v>
      </c>
      <c r="J209" s="4">
        <v>12.474226804123711</v>
      </c>
      <c r="K209" s="4">
        <v>11.350844277673545</v>
      </c>
      <c r="L209" s="4">
        <v>11.261186724052505</v>
      </c>
      <c r="M209" s="4">
        <v>10.289947509834821</v>
      </c>
      <c r="N209" s="4">
        <v>0.88100000000000001</v>
      </c>
      <c r="O209" s="4">
        <v>-31.379310344827577</v>
      </c>
      <c r="P209" s="4">
        <v>3.6859504132231407</v>
      </c>
      <c r="Q209" s="36" t="str">
        <f t="shared" si="74"/>
        <v xml:space="preserve"> </v>
      </c>
      <c r="R209" t="str">
        <f t="shared" si="75"/>
        <v xml:space="preserve"> </v>
      </c>
      <c r="S209" s="37" t="str">
        <f t="shared" si="76"/>
        <v/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 t="str">
        <f t="shared" si="80"/>
        <v/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 t="str">
        <f t="shared" si="66"/>
        <v xml:space="preserve"> </v>
      </c>
      <c r="AB209" s="1" t="str">
        <f t="shared" si="83"/>
        <v xml:space="preserve"> </v>
      </c>
      <c r="AC209" t="str">
        <f t="shared" si="67"/>
        <v xml:space="preserve"> 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3.6859504153431408</v>
      </c>
      <c r="AH209" t="str">
        <f t="shared" si="86"/>
        <v xml:space="preserve"> </v>
      </c>
      <c r="AI209">
        <f t="shared" si="70"/>
        <v>62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266</v>
      </c>
      <c r="AP209" t="s">
        <v>1031</v>
      </c>
      <c r="AQ209">
        <v>27.681248731138442</v>
      </c>
      <c r="AR209">
        <v>0.78868576148263259</v>
      </c>
      <c r="AS209">
        <v>12.809914202729544</v>
      </c>
      <c r="AT209">
        <v>-27.681248731138442</v>
      </c>
      <c r="AU209">
        <v>-0.78868576148263259</v>
      </c>
      <c r="AV209" t="s">
        <v>1331</v>
      </c>
    </row>
    <row r="210" spans="1:48" x14ac:dyDescent="0.25">
      <c r="A210">
        <v>2.1299999999999999E-9</v>
      </c>
      <c r="B210" t="s">
        <v>704</v>
      </c>
      <c r="C210" s="3">
        <v>0</v>
      </c>
      <c r="D210" s="3">
        <v>0</v>
      </c>
      <c r="E210" s="3">
        <v>0</v>
      </c>
      <c r="F210" s="3">
        <v>0</v>
      </c>
      <c r="G210" s="4" t="s">
        <v>161</v>
      </c>
      <c r="H210" s="4" t="s">
        <v>161</v>
      </c>
      <c r="I210" s="5" t="s">
        <v>161</v>
      </c>
      <c r="J210" s="4" t="s">
        <v>1019</v>
      </c>
      <c r="K210" s="4" t="s">
        <v>1019</v>
      </c>
      <c r="L210" s="4" t="s">
        <v>1019</v>
      </c>
      <c r="M210" s="4" t="s">
        <v>1019</v>
      </c>
      <c r="N210" s="4" t="s">
        <v>161</v>
      </c>
      <c r="O210" s="4" t="s">
        <v>161</v>
      </c>
      <c r="P210" s="4" t="s">
        <v>166</v>
      </c>
      <c r="Q210" s="36" t="str">
        <f t="shared" si="74"/>
        <v xml:space="preserve"> </v>
      </c>
      <c r="R210" t="str">
        <f t="shared" si="75"/>
        <v xml:space="preserve"> </v>
      </c>
      <c r="S210" s="37" t="str">
        <f t="shared" si="76"/>
        <v xml:space="preserve"> </v>
      </c>
      <c r="T210" s="37" t="str">
        <f t="shared" si="77"/>
        <v xml:space="preserve"> </v>
      </c>
      <c r="U210" s="37" t="str">
        <f t="shared" si="78"/>
        <v xml:space="preserve"> </v>
      </c>
      <c r="V210" s="37" t="str">
        <f t="shared" si="79"/>
        <v xml:space="preserve"> </v>
      </c>
      <c r="W210" s="37" t="str">
        <f t="shared" si="80"/>
        <v xml:space="preserve"> </v>
      </c>
      <c r="X210" s="37" t="str">
        <f t="shared" si="81"/>
        <v xml:space="preserve"> </v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 t="str">
        <f t="shared" si="83"/>
        <v xml:space="preserve"> </v>
      </c>
      <c r="AC210" t="str">
        <f t="shared" si="67"/>
        <v xml:space="preserve"> 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 t="str">
        <f t="shared" si="85"/>
        <v xml:space="preserve"> </v>
      </c>
      <c r="AH210" t="str">
        <f t="shared" si="86"/>
        <v xml:space="preserve"> </v>
      </c>
      <c r="AI210" t="str">
        <f t="shared" si="70"/>
        <v xml:space="preserve"> 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704</v>
      </c>
      <c r="AP210" t="s">
        <v>1035</v>
      </c>
      <c r="AQ210" t="e">
        <v>#VALUE!</v>
      </c>
      <c r="AR210" t="e">
        <v>#VALUE!</v>
      </c>
      <c r="AS210" t="s">
        <v>166</v>
      </c>
      <c r="AT210" t="e">
        <v>#VALUE!</v>
      </c>
      <c r="AU210" t="e">
        <v>#VALUE!</v>
      </c>
      <c r="AV210" t="s">
        <v>1332</v>
      </c>
    </row>
    <row r="211" spans="1:48" x14ac:dyDescent="0.25">
      <c r="A211">
        <v>2.1400000000000001E-9</v>
      </c>
      <c r="B211" t="s">
        <v>528</v>
      </c>
      <c r="C211" s="3">
        <v>19</v>
      </c>
      <c r="D211" s="3">
        <v>0</v>
      </c>
      <c r="E211" s="3">
        <v>11</v>
      </c>
      <c r="F211" s="3">
        <v>30</v>
      </c>
      <c r="G211" s="4">
        <v>88</v>
      </c>
      <c r="H211" s="4">
        <v>76.31</v>
      </c>
      <c r="I211" s="5">
        <v>98923.750651829992</v>
      </c>
      <c r="J211" s="4">
        <v>11.459678630424989</v>
      </c>
      <c r="K211" s="4">
        <v>10.825649028230954</v>
      </c>
      <c r="L211" s="4">
        <v>7.9453289233717665</v>
      </c>
      <c r="M211" s="4">
        <v>7.7333283323438327</v>
      </c>
      <c r="N211" s="4">
        <v>6.62</v>
      </c>
      <c r="O211" s="4">
        <v>-27.973568281938327</v>
      </c>
      <c r="P211" s="4">
        <v>3.2630061590879311</v>
      </c>
      <c r="Q211" s="36" t="str">
        <f t="shared" si="74"/>
        <v xml:space="preserve"> </v>
      </c>
      <c r="R211" t="str">
        <f t="shared" si="75"/>
        <v xml:space="preserve"> </v>
      </c>
      <c r="S211" s="37">
        <f t="shared" si="76"/>
        <v>0.15319093386585508</v>
      </c>
      <c r="T211" s="37" t="str">
        <f t="shared" si="77"/>
        <v/>
      </c>
      <c r="U211" s="37" t="str">
        <f t="shared" si="78"/>
        <v/>
      </c>
      <c r="V211" s="37" t="str">
        <f t="shared" si="79"/>
        <v/>
      </c>
      <c r="W211" s="37" t="str">
        <f t="shared" si="80"/>
        <v/>
      </c>
      <c r="X211" s="37">
        <f t="shared" si="81"/>
        <v>-0.30001469306838047</v>
      </c>
      <c r="Y211" t="str">
        <f t="shared" si="65"/>
        <v xml:space="preserve"> </v>
      </c>
      <c r="Z211" s="1" t="str">
        <f t="shared" si="82"/>
        <v xml:space="preserve"> </v>
      </c>
      <c r="AA211" t="str">
        <f t="shared" si="66"/>
        <v xml:space="preserve"> </v>
      </c>
      <c r="AB211" s="1">
        <f t="shared" si="83"/>
        <v>72</v>
      </c>
      <c r="AC211">
        <f t="shared" si="67"/>
        <v>157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3.2630061612279313</v>
      </c>
      <c r="AH211" t="str">
        <f t="shared" si="86"/>
        <v xml:space="preserve"> </v>
      </c>
      <c r="AI211">
        <f t="shared" si="70"/>
        <v>93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528</v>
      </c>
      <c r="AP211" t="s">
        <v>1054</v>
      </c>
      <c r="AQ211">
        <v>33.563044707442224</v>
      </c>
      <c r="AR211">
        <v>30.001469306838047</v>
      </c>
      <c r="AS211">
        <v>15.319093172585507</v>
      </c>
      <c r="AT211">
        <v>-33.563044707442224</v>
      </c>
      <c r="AU211">
        <v>-30.001469306838047</v>
      </c>
      <c r="AV211" t="s">
        <v>1333</v>
      </c>
    </row>
    <row r="212" spans="1:48" x14ac:dyDescent="0.25">
      <c r="A212">
        <v>2.1500000000000002E-9</v>
      </c>
      <c r="B212" t="s">
        <v>374</v>
      </c>
      <c r="C212" s="3">
        <v>5</v>
      </c>
      <c r="D212" s="3">
        <v>1</v>
      </c>
      <c r="E212" s="3">
        <v>15</v>
      </c>
      <c r="F212" s="3">
        <v>21</v>
      </c>
      <c r="G212" s="4">
        <v>47</v>
      </c>
      <c r="H212" s="4">
        <v>44.37</v>
      </c>
      <c r="I212" s="5">
        <v>26454.722082839999</v>
      </c>
      <c r="J212" s="4">
        <v>14.499999999999998</v>
      </c>
      <c r="K212" s="4">
        <v>13.77522508537721</v>
      </c>
      <c r="L212" s="4">
        <v>12.343229108179365</v>
      </c>
      <c r="M212" s="4">
        <v>11.917131582035207</v>
      </c>
      <c r="N212" s="4">
        <v>3.06</v>
      </c>
      <c r="O212" s="4">
        <v>-0.1219512195121817</v>
      </c>
      <c r="P212" s="4">
        <v>4.4759972954699121</v>
      </c>
      <c r="Q212" s="36" t="str">
        <f t="shared" si="74"/>
        <v xml:space="preserve"> </v>
      </c>
      <c r="R212" t="str">
        <f t="shared" si="75"/>
        <v xml:space="preserve"> </v>
      </c>
      <c r="S212" s="37" t="str">
        <f t="shared" si="76"/>
        <v/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 t="str">
        <f t="shared" si="67"/>
        <v xml:space="preserve"> </v>
      </c>
      <c r="AD212" s="1" t="str">
        <f t="shared" si="84"/>
        <v xml:space="preserve"> </v>
      </c>
      <c r="AE212" t="str">
        <f t="shared" si="68"/>
        <v xml:space="preserve"> </v>
      </c>
      <c r="AF212" t="str">
        <f t="shared" si="69"/>
        <v xml:space="preserve"> </v>
      </c>
      <c r="AG212">
        <f t="shared" si="85"/>
        <v>4.4759972976199123</v>
      </c>
      <c r="AH212" t="str">
        <f t="shared" si="86"/>
        <v xml:space="preserve"> </v>
      </c>
      <c r="AI212">
        <f t="shared" si="70"/>
        <v>27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374</v>
      </c>
      <c r="AP212" t="s">
        <v>1020</v>
      </c>
      <c r="AQ212">
        <v>15.936922595327463</v>
      </c>
      <c r="AR212">
        <v>-8.7441325481291123</v>
      </c>
      <c r="AS212">
        <v>5.9274284426414248</v>
      </c>
      <c r="AT212">
        <v>-15.936922595327463</v>
      </c>
      <c r="AU212">
        <v>8.7441325481291123</v>
      </c>
      <c r="AV212" t="s">
        <v>1334</v>
      </c>
    </row>
    <row r="213" spans="1:48" x14ac:dyDescent="0.25">
      <c r="A213">
        <v>2.1600000000000004E-9</v>
      </c>
      <c r="B213" t="s">
        <v>345</v>
      </c>
      <c r="C213" s="3">
        <v>8</v>
      </c>
      <c r="D213" s="3">
        <v>0</v>
      </c>
      <c r="E213" s="3">
        <v>7</v>
      </c>
      <c r="F213" s="3">
        <v>15</v>
      </c>
      <c r="G213" s="4">
        <v>38</v>
      </c>
      <c r="H213" s="4">
        <v>32.64</v>
      </c>
      <c r="I213" s="5">
        <v>26438.889763200001</v>
      </c>
      <c r="J213" s="4">
        <v>16.086742237555448</v>
      </c>
      <c r="K213" s="4">
        <v>14.702702702702702</v>
      </c>
      <c r="L213" s="4">
        <v>8.7064931195145743</v>
      </c>
      <c r="M213" s="4">
        <v>8.1727972391255097</v>
      </c>
      <c r="N213" s="4">
        <v>1.736</v>
      </c>
      <c r="O213" s="4">
        <v>12.093023255813952</v>
      </c>
      <c r="P213" s="4">
        <v>2.4509803921568629</v>
      </c>
      <c r="Q213" s="36" t="str">
        <f t="shared" si="74"/>
        <v xml:space="preserve"> </v>
      </c>
      <c r="R213" t="str">
        <f t="shared" si="75"/>
        <v xml:space="preserve"> </v>
      </c>
      <c r="S213" s="37">
        <f t="shared" si="76"/>
        <v>0.1642156884345099</v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>
        <f t="shared" si="81"/>
        <v>-0.2329559521904413</v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>
        <f t="shared" si="83"/>
        <v>92</v>
      </c>
      <c r="AC213">
        <f t="shared" si="67"/>
        <v>147</v>
      </c>
      <c r="AD213" s="1" t="str">
        <f t="shared" si="84"/>
        <v xml:space="preserve"> </v>
      </c>
      <c r="AE213" t="str">
        <f t="shared" si="68"/>
        <v xml:space="preserve"> </v>
      </c>
      <c r="AF213" t="str">
        <f t="shared" si="69"/>
        <v xml:space="preserve"> </v>
      </c>
      <c r="AG213">
        <f t="shared" si="85"/>
        <v>2.4509803943168631</v>
      </c>
      <c r="AH213" t="str">
        <f t="shared" si="86"/>
        <v xml:space="preserve"> </v>
      </c>
      <c r="AI213">
        <f t="shared" si="70"/>
        <v>154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345</v>
      </c>
      <c r="AP213" t="s">
        <v>1033</v>
      </c>
      <c r="AQ213">
        <v>6.7378580755421469</v>
      </c>
      <c r="AR213">
        <v>23.295595219044131</v>
      </c>
      <c r="AS213">
        <v>16.421568627450988</v>
      </c>
      <c r="AT213">
        <v>-6.7378580755421469</v>
      </c>
      <c r="AU213">
        <v>-23.295595219044131</v>
      </c>
      <c r="AV213" t="s">
        <v>1335</v>
      </c>
    </row>
    <row r="214" spans="1:48" x14ac:dyDescent="0.25">
      <c r="A214">
        <v>2.1700000000000006E-9</v>
      </c>
      <c r="B214" t="s">
        <v>289</v>
      </c>
      <c r="C214" s="3">
        <v>14</v>
      </c>
      <c r="D214" s="3">
        <v>1</v>
      </c>
      <c r="E214" s="3">
        <v>9</v>
      </c>
      <c r="F214" s="3">
        <v>24</v>
      </c>
      <c r="G214" s="4">
        <v>45</v>
      </c>
      <c r="H214" s="4">
        <v>32.340000000000003</v>
      </c>
      <c r="I214" s="5">
        <v>45628.128139440007</v>
      </c>
      <c r="J214" s="4">
        <v>5.4804270462633458</v>
      </c>
      <c r="K214" s="4">
        <v>5.6568130138184367</v>
      </c>
      <c r="L214" s="4">
        <v>2.6140136760198067</v>
      </c>
      <c r="M214" s="4">
        <v>2.766459211938213</v>
      </c>
      <c r="N214" s="4">
        <v>5.8840000000000003</v>
      </c>
      <c r="O214" s="4">
        <v>-5.7575757575757631</v>
      </c>
      <c r="P214" s="4">
        <v>4.7959183673469381</v>
      </c>
      <c r="Q214" s="36" t="str">
        <f t="shared" si="74"/>
        <v xml:space="preserve"> </v>
      </c>
      <c r="R214" t="str">
        <f t="shared" si="75"/>
        <v xml:space="preserve"> </v>
      </c>
      <c r="S214" s="37">
        <f t="shared" si="76"/>
        <v>0.39146567934996274</v>
      </c>
      <c r="T214" s="37" t="str">
        <f t="shared" si="77"/>
        <v/>
      </c>
      <c r="U214" s="37" t="str">
        <f t="shared" si="78"/>
        <v/>
      </c>
      <c r="V214" s="37">
        <f t="shared" si="79"/>
        <v>-0.68227478413745057</v>
      </c>
      <c r="W214" s="37" t="str">
        <f t="shared" si="80"/>
        <v/>
      </c>
      <c r="X214" s="37">
        <f t="shared" si="81"/>
        <v>-0.76970479347308463</v>
      </c>
      <c r="Y214" t="str">
        <f t="shared" si="65"/>
        <v xml:space="preserve"> </v>
      </c>
      <c r="Z214" s="1">
        <f t="shared" si="82"/>
        <v>4</v>
      </c>
      <c r="AA214" t="str">
        <f t="shared" si="66"/>
        <v xml:space="preserve"> </v>
      </c>
      <c r="AB214" s="1">
        <f t="shared" si="83"/>
        <v>3</v>
      </c>
      <c r="AC214">
        <f t="shared" si="67"/>
        <v>13</v>
      </c>
      <c r="AD214" s="1" t="str">
        <f t="shared" si="84"/>
        <v xml:space="preserve"> </v>
      </c>
      <c r="AE214" t="str">
        <f t="shared" si="68"/>
        <v xml:space="preserve"> </v>
      </c>
      <c r="AF214" t="str">
        <f t="shared" si="69"/>
        <v xml:space="preserve"> </v>
      </c>
      <c r="AG214">
        <f t="shared" si="85"/>
        <v>4.7959183695169383</v>
      </c>
      <c r="AH214" t="str">
        <f t="shared" si="86"/>
        <v xml:space="preserve"> </v>
      </c>
      <c r="AI214">
        <f t="shared" si="70"/>
        <v>18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289</v>
      </c>
      <c r="AP214" t="s">
        <v>1028</v>
      </c>
      <c r="AQ214">
        <v>68.227478413745061</v>
      </c>
      <c r="AR214">
        <v>76.970479347308469</v>
      </c>
      <c r="AS214">
        <v>39.14656771799627</v>
      </c>
      <c r="AT214">
        <v>-68.227478413745061</v>
      </c>
      <c r="AU214">
        <v>-76.970479347308469</v>
      </c>
      <c r="AV214" t="s">
        <v>1336</v>
      </c>
    </row>
    <row r="215" spans="1:48" x14ac:dyDescent="0.25">
      <c r="A215">
        <v>2.1800000000000007E-9</v>
      </c>
      <c r="B215" t="s">
        <v>689</v>
      </c>
      <c r="C215" s="3">
        <v>10</v>
      </c>
      <c r="D215" s="3">
        <v>0</v>
      </c>
      <c r="E215" s="3">
        <v>3</v>
      </c>
      <c r="F215" s="3">
        <v>13</v>
      </c>
      <c r="G215" s="4">
        <v>1400</v>
      </c>
      <c r="H215" s="4">
        <v>1121.28</v>
      </c>
      <c r="I215" s="5">
        <v>783853.35330603993</v>
      </c>
      <c r="J215" s="4">
        <v>19.880498572720342</v>
      </c>
      <c r="K215" s="4">
        <v>16.279691038968579</v>
      </c>
      <c r="L215" s="4">
        <v>11.205314390317652</v>
      </c>
      <c r="M215" s="4">
        <v>9.4780022204266583</v>
      </c>
      <c r="N215" s="4">
        <v>50.675000000000004</v>
      </c>
      <c r="O215" s="4" t="s">
        <v>161</v>
      </c>
      <c r="P215" s="4">
        <v>0</v>
      </c>
      <c r="Q215" s="36">
        <f t="shared" si="74"/>
        <v>76.923076925256922</v>
      </c>
      <c r="R215" t="str">
        <f t="shared" si="75"/>
        <v xml:space="preserve"> </v>
      </c>
      <c r="S215" s="37">
        <f t="shared" si="76"/>
        <v>0.24857306154073072</v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 t="str">
        <f t="shared" si="80"/>
        <v/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 t="str">
        <f t="shared" si="66"/>
        <v xml:space="preserve"> </v>
      </c>
      <c r="AB215" s="1" t="str">
        <f t="shared" si="83"/>
        <v xml:space="preserve"> </v>
      </c>
      <c r="AC215">
        <f t="shared" si="67"/>
        <v>69</v>
      </c>
      <c r="AD215" s="1" t="str">
        <f t="shared" si="84"/>
        <v xml:space="preserve"> </v>
      </c>
      <c r="AE215">
        <f t="shared" si="68"/>
        <v>45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689</v>
      </c>
      <c r="AP215" t="s">
        <v>1047</v>
      </c>
      <c r="AQ215">
        <v>-15.256268300832554</v>
      </c>
      <c r="AR215">
        <v>1.2809223077045684</v>
      </c>
      <c r="AS215">
        <v>24.857305936073072</v>
      </c>
      <c r="AT215">
        <v>15.256268300832554</v>
      </c>
      <c r="AU215">
        <v>-1.2809223077045684</v>
      </c>
      <c r="AV215" t="s">
        <v>1337</v>
      </c>
    </row>
    <row r="216" spans="1:48" x14ac:dyDescent="0.25">
      <c r="A216">
        <v>2.1900000000000009E-9</v>
      </c>
      <c r="B216" t="s">
        <v>646</v>
      </c>
      <c r="C216" s="3">
        <v>37</v>
      </c>
      <c r="D216" s="3">
        <v>0</v>
      </c>
      <c r="E216" s="3">
        <v>5</v>
      </c>
      <c r="F216" s="3">
        <v>42</v>
      </c>
      <c r="G216" s="4">
        <v>1400</v>
      </c>
      <c r="H216" s="4">
        <v>1133.08</v>
      </c>
      <c r="I216" s="5">
        <v>783853.35330603993</v>
      </c>
      <c r="J216" s="4">
        <v>20.089714721370186</v>
      </c>
      <c r="K216" s="4">
        <v>16.451013415413204</v>
      </c>
      <c r="L216" s="4">
        <v>11.205314390317652</v>
      </c>
      <c r="M216" s="4">
        <v>9.4780022204266583</v>
      </c>
      <c r="N216" s="4">
        <v>50.675000000000004</v>
      </c>
      <c r="O216" s="4">
        <v>8.8292068714392737</v>
      </c>
      <c r="P216" s="4">
        <v>0</v>
      </c>
      <c r="Q216" s="36">
        <f t="shared" si="74"/>
        <v>88.095238097428108</v>
      </c>
      <c r="R216" t="str">
        <f t="shared" si="75"/>
        <v xml:space="preserve"> </v>
      </c>
      <c r="S216" s="37">
        <f t="shared" si="76"/>
        <v>0.23557030614029476</v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 t="str">
        <f t="shared" si="81"/>
        <v/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 t="str">
        <f t="shared" si="83"/>
        <v xml:space="preserve"> </v>
      </c>
      <c r="AC216">
        <f t="shared" si="67"/>
        <v>79</v>
      </c>
      <c r="AD216" s="1" t="str">
        <f t="shared" si="84"/>
        <v xml:space="preserve"> </v>
      </c>
      <c r="AE216">
        <f t="shared" si="68"/>
        <v>11</v>
      </c>
      <c r="AF216" t="str">
        <f t="shared" si="69"/>
        <v xml:space="preserve"> </v>
      </c>
      <c r="AG216" t="str">
        <f t="shared" si="85"/>
        <v xml:space="preserve"> </v>
      </c>
      <c r="AH216" t="str">
        <f t="shared" si="86"/>
        <v xml:space="preserve"> </v>
      </c>
      <c r="AI216" t="str">
        <f t="shared" si="70"/>
        <v xml:space="preserve"> 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646</v>
      </c>
      <c r="AP216" t="s">
        <v>1047</v>
      </c>
      <c r="AQ216">
        <v>-16.469189217953904</v>
      </c>
      <c r="AR216">
        <v>1.2809223077045684</v>
      </c>
      <c r="AS216">
        <v>23.557030395029479</v>
      </c>
      <c r="AT216">
        <v>16.469189217953904</v>
      </c>
      <c r="AU216">
        <v>-1.2809223077045684</v>
      </c>
      <c r="AV216" t="s">
        <v>1337</v>
      </c>
    </row>
    <row r="217" spans="1:48" x14ac:dyDescent="0.25">
      <c r="A217">
        <v>2.2000000000000011E-9</v>
      </c>
      <c r="B217" t="s">
        <v>375</v>
      </c>
      <c r="C217" s="3">
        <v>1</v>
      </c>
      <c r="D217" s="3">
        <v>2</v>
      </c>
      <c r="E217" s="3">
        <v>9</v>
      </c>
      <c r="F217" s="3">
        <v>12</v>
      </c>
      <c r="G217" s="4">
        <v>100</v>
      </c>
      <c r="H217" s="4">
        <v>97.06</v>
      </c>
      <c r="I217" s="5">
        <v>14243.820167920001</v>
      </c>
      <c r="J217" s="4">
        <v>16.381434599156119</v>
      </c>
      <c r="K217" s="4">
        <v>15.911475409836065</v>
      </c>
      <c r="L217" s="4">
        <v>10.992935773924213</v>
      </c>
      <c r="M217" s="4">
        <v>10.05640481786134</v>
      </c>
      <c r="N217" s="4">
        <v>5.6520000000000001</v>
      </c>
      <c r="O217" s="4">
        <v>28.62068965517242</v>
      </c>
      <c r="P217" s="4">
        <v>3.103235112301669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3.1032351145016692</v>
      </c>
      <c r="AH217" t="str">
        <f t="shared" si="86"/>
        <v xml:space="preserve"> </v>
      </c>
      <c r="AI217">
        <f t="shared" si="70"/>
        <v>105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375</v>
      </c>
      <c r="AP217" t="s">
        <v>1028</v>
      </c>
      <c r="AQ217">
        <v>5.0293927787281483</v>
      </c>
      <c r="AR217">
        <v>3.1519828064659694</v>
      </c>
      <c r="AS217">
        <v>3.0290541932824988</v>
      </c>
      <c r="AT217">
        <v>-5.0293927787281483</v>
      </c>
      <c r="AU217">
        <v>-3.1519828064659694</v>
      </c>
      <c r="AV217" t="s">
        <v>1338</v>
      </c>
    </row>
    <row r="218" spans="1:48" x14ac:dyDescent="0.25">
      <c r="A218">
        <v>2.2100000000000013E-9</v>
      </c>
      <c r="B218" t="s">
        <v>739</v>
      </c>
      <c r="C218" s="3">
        <v>26</v>
      </c>
      <c r="D218" s="3">
        <v>1</v>
      </c>
      <c r="E218" s="3">
        <v>7</v>
      </c>
      <c r="F218" s="3">
        <v>34</v>
      </c>
      <c r="G218" s="4">
        <v>135.5</v>
      </c>
      <c r="H218" s="4">
        <v>119.89</v>
      </c>
      <c r="I218" s="5">
        <v>18964.856837529998</v>
      </c>
      <c r="J218" s="4">
        <v>20.001668335001668</v>
      </c>
      <c r="K218" s="4">
        <v>17.398055434624872</v>
      </c>
      <c r="L218" s="4">
        <v>14.45284201077652</v>
      </c>
      <c r="M218" s="4">
        <v>13.293398918585464</v>
      </c>
      <c r="N218" s="4">
        <v>5.1440000000000001</v>
      </c>
      <c r="O218" s="4">
        <v>21.652173913043491</v>
      </c>
      <c r="P218" s="4">
        <v>3.4198014846943035E-2</v>
      </c>
      <c r="Q218" s="36">
        <f t="shared" si="74"/>
        <v>76.470588237504117</v>
      </c>
      <c r="R218" t="str">
        <f t="shared" si="75"/>
        <v xml:space="preserve"> </v>
      </c>
      <c r="S218" s="37" t="str">
        <f t="shared" si="76"/>
        <v/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>
        <f t="shared" si="80"/>
        <v>0.27329870777135068</v>
      </c>
      <c r="X218" s="37" t="str">
        <f t="shared" si="81"/>
        <v/>
      </c>
      <c r="Y218" t="str">
        <f t="shared" si="65"/>
        <v xml:space="preserve"> </v>
      </c>
      <c r="Z218" s="1" t="str">
        <f t="shared" si="82"/>
        <v xml:space="preserve"> </v>
      </c>
      <c r="AA218">
        <f t="shared" si="66"/>
        <v>77</v>
      </c>
      <c r="AB218" s="1" t="str">
        <f t="shared" si="83"/>
        <v xml:space="preserve"> </v>
      </c>
      <c r="AC218" t="str">
        <f t="shared" si="67"/>
        <v xml:space="preserve"> </v>
      </c>
      <c r="AD218" s="1" t="str">
        <f t="shared" si="84"/>
        <v xml:space="preserve"> </v>
      </c>
      <c r="AE218">
        <f t="shared" si="68"/>
        <v>48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739</v>
      </c>
      <c r="AP218" t="s">
        <v>1033</v>
      </c>
      <c r="AQ218">
        <v>-15.958744377091927</v>
      </c>
      <c r="AR218">
        <v>-27.329870777135067</v>
      </c>
      <c r="AS218">
        <v>13.020268579531248</v>
      </c>
      <c r="AT218">
        <v>15.958744377091927</v>
      </c>
      <c r="AU218">
        <v>27.329870777135067</v>
      </c>
      <c r="AV218" t="s">
        <v>1339</v>
      </c>
    </row>
    <row r="219" spans="1:48" x14ac:dyDescent="0.25">
      <c r="A219">
        <v>2.2200000000000014E-9</v>
      </c>
      <c r="B219" t="s">
        <v>372</v>
      </c>
      <c r="C219" s="3">
        <v>5</v>
      </c>
      <c r="D219" s="3">
        <v>2</v>
      </c>
      <c r="E219" s="3">
        <v>20</v>
      </c>
      <c r="F219" s="3">
        <v>27</v>
      </c>
      <c r="G219" s="4">
        <v>32</v>
      </c>
      <c r="H219" s="4">
        <v>27.25</v>
      </c>
      <c r="I219" s="5">
        <v>10483.300739</v>
      </c>
      <c r="J219" s="4">
        <v>10.603112840466927</v>
      </c>
      <c r="K219" s="4">
        <v>10.100074128984433</v>
      </c>
      <c r="L219" s="4">
        <v>5.253160675315133</v>
      </c>
      <c r="M219" s="4">
        <v>5.0795046275600582</v>
      </c>
      <c r="N219" s="4">
        <v>2.57</v>
      </c>
      <c r="O219" s="4">
        <v>16.698730214845799</v>
      </c>
      <c r="P219" s="4">
        <v>3.5559633027522932</v>
      </c>
      <c r="Q219" s="36" t="str">
        <f t="shared" si="74"/>
        <v xml:space="preserve"> </v>
      </c>
      <c r="R219" t="str">
        <f t="shared" si="75"/>
        <v xml:space="preserve"> </v>
      </c>
      <c r="S219" s="37">
        <f t="shared" si="76"/>
        <v>0.17431192882550464</v>
      </c>
      <c r="T219" s="37" t="str">
        <f t="shared" si="77"/>
        <v/>
      </c>
      <c r="U219" s="37" t="str">
        <f t="shared" si="78"/>
        <v/>
      </c>
      <c r="V219" s="37" t="str">
        <f t="shared" si="79"/>
        <v/>
      </c>
      <c r="W219" s="37" t="str">
        <f t="shared" si="80"/>
        <v/>
      </c>
      <c r="X219" s="37">
        <f t="shared" si="81"/>
        <v>-0.53719533538063924</v>
      </c>
      <c r="Y219" t="str">
        <f t="shared" si="65"/>
        <v xml:space="preserve"> </v>
      </c>
      <c r="Z219" s="1" t="str">
        <f t="shared" si="82"/>
        <v xml:space="preserve"> </v>
      </c>
      <c r="AA219" t="str">
        <f t="shared" si="66"/>
        <v xml:space="preserve"> </v>
      </c>
      <c r="AB219" s="1">
        <f t="shared" si="83"/>
        <v>10</v>
      </c>
      <c r="AC219">
        <f t="shared" si="67"/>
        <v>132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3.5559633049722934</v>
      </c>
      <c r="AH219" t="str">
        <f t="shared" si="86"/>
        <v xml:space="preserve"> </v>
      </c>
      <c r="AI219">
        <f t="shared" si="70"/>
        <v>72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372</v>
      </c>
      <c r="AP219" t="s">
        <v>1028</v>
      </c>
      <c r="AQ219">
        <v>38.528945142162151</v>
      </c>
      <c r="AR219">
        <v>53.719533538063921</v>
      </c>
      <c r="AS219">
        <v>17.431192660550465</v>
      </c>
      <c r="AT219">
        <v>-38.528945142162151</v>
      </c>
      <c r="AU219">
        <v>-53.719533538063921</v>
      </c>
      <c r="AV219" t="s">
        <v>1340</v>
      </c>
    </row>
    <row r="220" spans="1:48" x14ac:dyDescent="0.25">
      <c r="A220">
        <v>2.2300000000000016E-9</v>
      </c>
      <c r="B220" t="s">
        <v>751</v>
      </c>
      <c r="C220" s="3">
        <v>2</v>
      </c>
      <c r="D220" s="3">
        <v>3</v>
      </c>
      <c r="E220" s="3">
        <v>5</v>
      </c>
      <c r="F220" s="3">
        <v>10</v>
      </c>
      <c r="G220" s="4">
        <v>64</v>
      </c>
      <c r="H220" s="4">
        <v>63.13</v>
      </c>
      <c r="I220" s="5">
        <v>11918.75461</v>
      </c>
      <c r="J220" s="4">
        <v>18.529498092163195</v>
      </c>
      <c r="K220" s="4">
        <v>17.511789181692095</v>
      </c>
      <c r="L220" s="4">
        <v>11.057007590532734</v>
      </c>
      <c r="M220" s="4">
        <v>10.693832207207207</v>
      </c>
      <c r="N220" s="4">
        <v>3.2989999999999999</v>
      </c>
      <c r="O220" s="4">
        <v>2.4000000000000021</v>
      </c>
      <c r="P220" s="4">
        <v>3.362901948360526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3.3629019505905262</v>
      </c>
      <c r="AH220" t="str">
        <f t="shared" si="86"/>
        <v xml:space="preserve"> </v>
      </c>
      <c r="AI220">
        <f t="shared" si="70"/>
        <v>84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751</v>
      </c>
      <c r="AP220" t="s">
        <v>1028</v>
      </c>
      <c r="AQ220">
        <v>-7.4239056821549632</v>
      </c>
      <c r="AR220">
        <v>2.5875086273988934</v>
      </c>
      <c r="AS220">
        <v>1.3781086646602159</v>
      </c>
      <c r="AT220">
        <v>7.4239056821549632</v>
      </c>
      <c r="AU220">
        <v>-2.5875086273988934</v>
      </c>
      <c r="AV220" t="s">
        <v>1341</v>
      </c>
    </row>
    <row r="221" spans="1:48" x14ac:dyDescent="0.25">
      <c r="A221">
        <v>2.2400000000000018E-9</v>
      </c>
      <c r="B221" t="s">
        <v>638</v>
      </c>
      <c r="C221" s="3">
        <v>15</v>
      </c>
      <c r="D221" s="3">
        <v>1</v>
      </c>
      <c r="E221" s="3">
        <v>13</v>
      </c>
      <c r="F221" s="3">
        <v>29</v>
      </c>
      <c r="G221" s="4">
        <v>279</v>
      </c>
      <c r="H221" s="4">
        <v>221.7</v>
      </c>
      <c r="I221" s="5">
        <v>86941.349453099989</v>
      </c>
      <c r="J221" s="4">
        <v>8.7493586960811385</v>
      </c>
      <c r="K221" s="4">
        <v>8.0542032986994112</v>
      </c>
      <c r="L221" s="4" t="s">
        <v>1019</v>
      </c>
      <c r="M221" s="4" t="s">
        <v>1019</v>
      </c>
      <c r="N221" s="4">
        <v>24.862000000000002</v>
      </c>
      <c r="O221" s="4">
        <v>12.517605633802823</v>
      </c>
      <c r="P221" s="4">
        <v>1.5390166892196662</v>
      </c>
      <c r="Q221" s="36" t="str">
        <f t="shared" si="74"/>
        <v xml:space="preserve"> </v>
      </c>
      <c r="R221" t="str">
        <f t="shared" si="75"/>
        <v xml:space="preserve"> </v>
      </c>
      <c r="S221" s="37">
        <f t="shared" si="76"/>
        <v>0.25845737707085253</v>
      </c>
      <c r="T221" s="37" t="str">
        <f t="shared" si="77"/>
        <v/>
      </c>
      <c r="U221" s="37" t="str">
        <f t="shared" si="78"/>
        <v/>
      </c>
      <c r="V221" s="37" t="str">
        <f t="shared" si="79"/>
        <v/>
      </c>
      <c r="W221" s="37" t="str">
        <f t="shared" si="80"/>
        <v xml:space="preserve"> </v>
      </c>
      <c r="X221" s="37" t="str">
        <f t="shared" si="81"/>
        <v xml:space="preserve"> </v>
      </c>
      <c r="Y221" t="str">
        <f t="shared" si="65"/>
        <v xml:space="preserve"> </v>
      </c>
      <c r="Z221" s="1" t="str">
        <f t="shared" si="82"/>
        <v xml:space="preserve"> </v>
      </c>
      <c r="AA221" t="str">
        <f t="shared" si="66"/>
        <v xml:space="preserve"> </v>
      </c>
      <c r="AB221" s="1" t="str">
        <f t="shared" si="83"/>
        <v xml:space="preserve"> </v>
      </c>
      <c r="AC221">
        <f t="shared" si="67"/>
        <v>64</v>
      </c>
      <c r="AD221" s="1" t="str">
        <f t="shared" si="84"/>
        <v xml:space="preserve"> </v>
      </c>
      <c r="AE221" t="str">
        <f t="shared" si="68"/>
        <v xml:space="preserve"> </v>
      </c>
      <c r="AF221" t="str">
        <f t="shared" si="69"/>
        <v xml:space="preserve"> </v>
      </c>
      <c r="AG221" t="str">
        <f t="shared" si="85"/>
        <v xml:space="preserve"> </v>
      </c>
      <c r="AH221" t="str">
        <f t="shared" si="86"/>
        <v xml:space="preserve"> </v>
      </c>
      <c r="AI221" t="str">
        <f t="shared" si="70"/>
        <v xml:space="preserve"> 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638</v>
      </c>
      <c r="AP221" t="s">
        <v>1024</v>
      </c>
      <c r="AQ221">
        <v>49.275998806212854</v>
      </c>
      <c r="AR221" t="e">
        <v>#VALUE!</v>
      </c>
      <c r="AS221">
        <v>25.845737483085252</v>
      </c>
      <c r="AT221">
        <v>-49.275998806212854</v>
      </c>
      <c r="AU221" t="e">
        <v>#VALUE!</v>
      </c>
      <c r="AV221" t="s">
        <v>1342</v>
      </c>
    </row>
    <row r="222" spans="1:48" x14ac:dyDescent="0.25">
      <c r="A222">
        <v>2.2500000000000019E-9</v>
      </c>
      <c r="B222" t="s">
        <v>589</v>
      </c>
      <c r="C222" s="3">
        <v>5</v>
      </c>
      <c r="D222" s="3">
        <v>1</v>
      </c>
      <c r="E222" s="3">
        <v>4</v>
      </c>
      <c r="F222" s="3">
        <v>10</v>
      </c>
      <c r="G222" s="4">
        <v>24.5</v>
      </c>
      <c r="H222" s="4">
        <v>21.63</v>
      </c>
      <c r="I222" s="5">
        <v>5126.6505643500004</v>
      </c>
      <c r="J222" s="4">
        <v>6.1977077363896838</v>
      </c>
      <c r="K222" s="4">
        <v>5.4538577912254151</v>
      </c>
      <c r="L222" s="4">
        <v>4.9127803911904815</v>
      </c>
      <c r="M222" s="4">
        <v>4.3746530728996396</v>
      </c>
      <c r="N222" s="4">
        <v>2.9039999999999999</v>
      </c>
      <c r="O222" s="4">
        <v>7.5714285714285792</v>
      </c>
      <c r="P222" s="4">
        <v>2.7276930189551551</v>
      </c>
      <c r="Q222" s="36" t="str">
        <f t="shared" si="74"/>
        <v xml:space="preserve"> </v>
      </c>
      <c r="R222" t="str">
        <f t="shared" si="75"/>
        <v xml:space="preserve"> </v>
      </c>
      <c r="S222" s="37" t="str">
        <f t="shared" si="76"/>
        <v/>
      </c>
      <c r="T222" s="37" t="str">
        <f t="shared" si="77"/>
        <v/>
      </c>
      <c r="U222" s="37" t="str">
        <f t="shared" si="78"/>
        <v/>
      </c>
      <c r="V222" s="37">
        <f t="shared" si="79"/>
        <v>-0.64069076884436971</v>
      </c>
      <c r="W222" s="37" t="str">
        <f t="shared" si="80"/>
        <v/>
      </c>
      <c r="X222" s="37">
        <f t="shared" si="81"/>
        <v>-0.56718291675761701</v>
      </c>
      <c r="Y222" t="str">
        <f t="shared" si="65"/>
        <v xml:space="preserve"> </v>
      </c>
      <c r="Z222" s="1">
        <f t="shared" si="82"/>
        <v>8</v>
      </c>
      <c r="AA222" t="str">
        <f t="shared" si="66"/>
        <v xml:space="preserve"> </v>
      </c>
      <c r="AB222" s="1">
        <f t="shared" si="83"/>
        <v>7</v>
      </c>
      <c r="AC222" t="str">
        <f t="shared" si="67"/>
        <v xml:space="preserve"> 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>
        <f t="shared" si="85"/>
        <v>2.7276930212051553</v>
      </c>
      <c r="AH222" t="str">
        <f t="shared" si="86"/>
        <v xml:space="preserve"> </v>
      </c>
      <c r="AI222">
        <f t="shared" si="70"/>
        <v>135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589</v>
      </c>
      <c r="AP222" t="s">
        <v>1028</v>
      </c>
      <c r="AQ222">
        <v>64.069076884436967</v>
      </c>
      <c r="AR222">
        <v>56.718291675761698</v>
      </c>
      <c r="AS222">
        <v>13.268608414239491</v>
      </c>
      <c r="AT222">
        <v>-64.069076884436967</v>
      </c>
      <c r="AU222">
        <v>-56.718291675761698</v>
      </c>
      <c r="AV222" t="s">
        <v>1343</v>
      </c>
    </row>
    <row r="223" spans="1:48" x14ac:dyDescent="0.25">
      <c r="A223">
        <v>2.2600000000000021E-9</v>
      </c>
      <c r="B223" t="s">
        <v>376</v>
      </c>
      <c r="C223" s="3">
        <v>1</v>
      </c>
      <c r="D223" s="3">
        <v>1</v>
      </c>
      <c r="E223" s="3">
        <v>19</v>
      </c>
      <c r="F223" s="3">
        <v>21</v>
      </c>
      <c r="G223" s="4">
        <v>338.5</v>
      </c>
      <c r="H223" s="4">
        <v>280.01</v>
      </c>
      <c r="I223" s="5">
        <v>15718.029538149998</v>
      </c>
      <c r="J223" s="4">
        <v>15.572548801512706</v>
      </c>
      <c r="K223" s="4">
        <v>14.055315731352273</v>
      </c>
      <c r="L223" s="4">
        <v>9.9177620053058604</v>
      </c>
      <c r="M223" s="4">
        <v>9.2682955481727571</v>
      </c>
      <c r="N223" s="4">
        <v>16.170999999999999</v>
      </c>
      <c r="O223" s="4">
        <v>22.551020408163275</v>
      </c>
      <c r="P223" s="4">
        <v>2.1381379236455844</v>
      </c>
      <c r="Q223" s="36" t="str">
        <f t="shared" si="74"/>
        <v xml:space="preserve"> </v>
      </c>
      <c r="R223" t="str">
        <f t="shared" si="75"/>
        <v xml:space="preserve"> </v>
      </c>
      <c r="S223" s="37">
        <f t="shared" si="76"/>
        <v>0.20888539921010899</v>
      </c>
      <c r="T223" s="37" t="str">
        <f t="shared" si="77"/>
        <v/>
      </c>
      <c r="U223" s="37" t="str">
        <f t="shared" si="78"/>
        <v/>
      </c>
      <c r="V223" s="37" t="str">
        <f t="shared" si="79"/>
        <v/>
      </c>
      <c r="W223" s="37" t="str">
        <f t="shared" si="80"/>
        <v/>
      </c>
      <c r="X223" s="37">
        <f t="shared" si="81"/>
        <v>-0.12624288455352306</v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>
        <f t="shared" si="83"/>
        <v>136</v>
      </c>
      <c r="AC223">
        <f t="shared" si="67"/>
        <v>97</v>
      </c>
      <c r="AD223" s="1" t="str">
        <f t="shared" si="84"/>
        <v xml:space="preserve"> </v>
      </c>
      <c r="AE223" t="str">
        <f t="shared" si="68"/>
        <v xml:space="preserve"> </v>
      </c>
      <c r="AF223" t="str">
        <f t="shared" si="69"/>
        <v xml:space="preserve"> </v>
      </c>
      <c r="AG223">
        <f t="shared" si="85"/>
        <v>2.1381379259055846</v>
      </c>
      <c r="AH223" t="str">
        <f t="shared" si="86"/>
        <v xml:space="preserve"> </v>
      </c>
      <c r="AI223">
        <f t="shared" si="70"/>
        <v>182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376</v>
      </c>
      <c r="AP223" t="s">
        <v>1031</v>
      </c>
      <c r="AQ223">
        <v>9.7188706696825342</v>
      </c>
      <c r="AR223">
        <v>12.624288455352307</v>
      </c>
      <c r="AS223">
        <v>20.888539695010898</v>
      </c>
      <c r="AT223">
        <v>-9.7188706696825342</v>
      </c>
      <c r="AU223">
        <v>-12.624288455352307</v>
      </c>
      <c r="AV223" t="s">
        <v>1344</v>
      </c>
    </row>
    <row r="224" spans="1:48" x14ac:dyDescent="0.25">
      <c r="A224">
        <v>2.2700000000000023E-9</v>
      </c>
      <c r="B224" t="s">
        <v>377</v>
      </c>
      <c r="C224" s="3">
        <v>29</v>
      </c>
      <c r="D224" s="3">
        <v>0</v>
      </c>
      <c r="E224" s="3">
        <v>5</v>
      </c>
      <c r="F224" s="3">
        <v>34</v>
      </c>
      <c r="G224" s="4">
        <v>51</v>
      </c>
      <c r="H224" s="4">
        <v>40.08</v>
      </c>
      <c r="I224" s="5">
        <v>35266.216088879999</v>
      </c>
      <c r="J224" s="4">
        <v>16.339176518548715</v>
      </c>
      <c r="K224" s="4">
        <v>11.960608773500446</v>
      </c>
      <c r="L224" s="4">
        <v>8.8134604919117567</v>
      </c>
      <c r="M224" s="4">
        <v>7.2660960894856235</v>
      </c>
      <c r="N224" s="4">
        <v>2.0049999999999999</v>
      </c>
      <c r="O224" s="4">
        <v>16.904761904761909</v>
      </c>
      <c r="P224" s="4">
        <v>1.8587824351297406</v>
      </c>
      <c r="Q224" s="36">
        <f t="shared" si="74"/>
        <v>85.294117649328825</v>
      </c>
      <c r="R224" t="str">
        <f t="shared" si="75"/>
        <v xml:space="preserve"> </v>
      </c>
      <c r="S224" s="37">
        <f t="shared" si="76"/>
        <v>0.27245509209035929</v>
      </c>
      <c r="T224" s="37" t="str">
        <f t="shared" si="77"/>
        <v/>
      </c>
      <c r="U224" s="37" t="str">
        <f t="shared" si="78"/>
        <v/>
      </c>
      <c r="V224" s="37" t="str">
        <f t="shared" si="79"/>
        <v/>
      </c>
      <c r="W224" s="37" t="str">
        <f t="shared" si="80"/>
        <v/>
      </c>
      <c r="X224" s="37">
        <f t="shared" si="81"/>
        <v>-0.22353210206148588</v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>
        <f t="shared" si="83"/>
        <v>102</v>
      </c>
      <c r="AC224">
        <f t="shared" si="67"/>
        <v>51</v>
      </c>
      <c r="AD224" s="1" t="str">
        <f t="shared" si="84"/>
        <v xml:space="preserve"> </v>
      </c>
      <c r="AE224">
        <f t="shared" si="68"/>
        <v>19</v>
      </c>
      <c r="AF224" t="str">
        <f t="shared" si="69"/>
        <v xml:space="preserve"> </v>
      </c>
      <c r="AG224" t="str">
        <f t="shared" si="85"/>
        <v xml:space="preserve"> </v>
      </c>
      <c r="AH224" t="str">
        <f t="shared" si="86"/>
        <v xml:space="preserve"> </v>
      </c>
      <c r="AI224" t="str">
        <f t="shared" si="70"/>
        <v xml:space="preserve"> 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377</v>
      </c>
      <c r="AP224" t="s">
        <v>1078</v>
      </c>
      <c r="AQ224">
        <v>5.2743820408711173</v>
      </c>
      <c r="AR224">
        <v>22.353210206148589</v>
      </c>
      <c r="AS224">
        <v>27.245508982035926</v>
      </c>
      <c r="AT224">
        <v>-5.2743820408711173</v>
      </c>
      <c r="AU224">
        <v>-22.353210206148589</v>
      </c>
      <c r="AV224" t="s">
        <v>1345</v>
      </c>
    </row>
    <row r="225" spans="1:48" x14ac:dyDescent="0.25">
      <c r="A225">
        <v>2.2800000000000025E-9</v>
      </c>
      <c r="B225" t="s">
        <v>529</v>
      </c>
      <c r="C225" s="3">
        <v>10</v>
      </c>
      <c r="D225" s="3">
        <v>1</v>
      </c>
      <c r="E225" s="3">
        <v>5</v>
      </c>
      <c r="F225" s="3">
        <v>16</v>
      </c>
      <c r="G225" s="4">
        <v>114</v>
      </c>
      <c r="H225" s="4">
        <v>101.91</v>
      </c>
      <c r="I225" s="5">
        <v>12936.350840339999</v>
      </c>
      <c r="J225" s="4">
        <v>19.062850729517397</v>
      </c>
      <c r="K225" s="4">
        <v>17.610160705028512</v>
      </c>
      <c r="L225" s="4">
        <v>12.64950782076969</v>
      </c>
      <c r="M225" s="4">
        <v>12.130141604855023</v>
      </c>
      <c r="N225" s="4">
        <v>4.7530000000000001</v>
      </c>
      <c r="O225" s="4">
        <v>7.3684210526315965</v>
      </c>
      <c r="P225" s="4">
        <v>2.6906093612010595</v>
      </c>
      <c r="Q225" s="36" t="str">
        <f t="shared" si="74"/>
        <v xml:space="preserve"> </v>
      </c>
      <c r="R225" t="str">
        <f t="shared" si="75"/>
        <v xml:space="preserve"> </v>
      </c>
      <c r="S225" s="37" t="str">
        <f t="shared" si="76"/>
        <v/>
      </c>
      <c r="T225" s="37" t="str">
        <f t="shared" si="77"/>
        <v/>
      </c>
      <c r="U225" s="37" t="str">
        <f t="shared" si="78"/>
        <v/>
      </c>
      <c r="V225" s="37" t="str">
        <f t="shared" si="79"/>
        <v/>
      </c>
      <c r="W225" s="37">
        <f t="shared" si="80"/>
        <v>0.11442455055690925</v>
      </c>
      <c r="X225" s="37" t="str">
        <f t="shared" si="81"/>
        <v/>
      </c>
      <c r="Y225" t="str">
        <f t="shared" si="65"/>
        <v xml:space="preserve"> </v>
      </c>
      <c r="Z225" s="1" t="str">
        <f t="shared" si="82"/>
        <v xml:space="preserve"> </v>
      </c>
      <c r="AA225">
        <f t="shared" si="66"/>
        <v>117</v>
      </c>
      <c r="AB225" s="1" t="str">
        <f t="shared" si="83"/>
        <v xml:space="preserve"> </v>
      </c>
      <c r="AC225" t="str">
        <f t="shared" si="67"/>
        <v xml:space="preserve"> 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>
        <f t="shared" si="85"/>
        <v>2.6906093634810597</v>
      </c>
      <c r="AH225" t="str">
        <f t="shared" si="86"/>
        <v xml:space="preserve"> </v>
      </c>
      <c r="AI225">
        <f t="shared" si="70"/>
        <v>139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529</v>
      </c>
      <c r="AP225" t="s">
        <v>1028</v>
      </c>
      <c r="AQ225">
        <v>-10.515992857182033</v>
      </c>
      <c r="AR225">
        <v>-11.442455055690925</v>
      </c>
      <c r="AS225">
        <v>11.863408890197235</v>
      </c>
      <c r="AT225">
        <v>10.515992857182033</v>
      </c>
      <c r="AU225">
        <v>11.442455055690925</v>
      </c>
      <c r="AV225" t="s">
        <v>1346</v>
      </c>
    </row>
    <row r="226" spans="1:48" x14ac:dyDescent="0.25">
      <c r="A226">
        <v>2.2900000000000026E-9</v>
      </c>
      <c r="B226" t="s">
        <v>530</v>
      </c>
      <c r="C226" s="3">
        <v>13</v>
      </c>
      <c r="D226" s="3">
        <v>0</v>
      </c>
      <c r="E226" s="3">
        <v>12</v>
      </c>
      <c r="F226" s="3">
        <v>25</v>
      </c>
      <c r="G226" s="4">
        <v>17</v>
      </c>
      <c r="H226" s="4">
        <v>14.28</v>
      </c>
      <c r="I226" s="5">
        <v>15768.355890840001</v>
      </c>
      <c r="J226" s="4">
        <v>10.295602018745493</v>
      </c>
      <c r="K226" s="4">
        <v>9.3272370999346812</v>
      </c>
      <c r="L226" s="4" t="s">
        <v>1019</v>
      </c>
      <c r="M226" s="4" t="s">
        <v>1019</v>
      </c>
      <c r="N226" s="4">
        <v>1.23</v>
      </c>
      <c r="O226" s="4">
        <v>26.8</v>
      </c>
      <c r="P226" s="4">
        <v>4.1456582633053216</v>
      </c>
      <c r="Q226" s="36" t="str">
        <f t="shared" si="74"/>
        <v xml:space="preserve"> </v>
      </c>
      <c r="R226" t="str">
        <f t="shared" si="75"/>
        <v xml:space="preserve"> </v>
      </c>
      <c r="S226" s="37">
        <f t="shared" si="76"/>
        <v>0.19047619276619046</v>
      </c>
      <c r="T226" s="37" t="str">
        <f t="shared" si="77"/>
        <v/>
      </c>
      <c r="U226" s="37" t="str">
        <f t="shared" si="78"/>
        <v/>
      </c>
      <c r="V226" s="37" t="str">
        <f t="shared" si="79"/>
        <v/>
      </c>
      <c r="W226" s="37" t="str">
        <f t="shared" si="80"/>
        <v xml:space="preserve"> </v>
      </c>
      <c r="X226" s="37" t="str">
        <f t="shared" si="81"/>
        <v xml:space="preserve"> </v>
      </c>
      <c r="Y226" t="str">
        <f t="shared" si="65"/>
        <v xml:space="preserve"> </v>
      </c>
      <c r="Z226" s="1" t="str">
        <f t="shared" si="82"/>
        <v xml:space="preserve"> </v>
      </c>
      <c r="AA226" t="str">
        <f t="shared" si="66"/>
        <v xml:space="preserve"> </v>
      </c>
      <c r="AB226" s="1" t="str">
        <f t="shared" si="83"/>
        <v xml:space="preserve"> </v>
      </c>
      <c r="AC226">
        <f t="shared" si="67"/>
        <v>114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4.1456582655953218</v>
      </c>
      <c r="AH226" t="str">
        <f t="shared" si="86"/>
        <v xml:space="preserve"> </v>
      </c>
      <c r="AI226">
        <f t="shared" si="70"/>
        <v>38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530</v>
      </c>
      <c r="AP226" t="s">
        <v>1024</v>
      </c>
      <c r="AQ226">
        <v>40.311724866930668</v>
      </c>
      <c r="AR226" t="e">
        <v>#VALUE!</v>
      </c>
      <c r="AS226">
        <v>19.047619047619047</v>
      </c>
      <c r="AT226">
        <v>-40.311724866930668</v>
      </c>
      <c r="AU226" t="e">
        <v>#VALUE!</v>
      </c>
      <c r="AV226" t="s">
        <v>1347</v>
      </c>
    </row>
    <row r="227" spans="1:48" x14ac:dyDescent="0.25">
      <c r="A227">
        <v>2.3000000000000028E-9</v>
      </c>
      <c r="B227" t="s">
        <v>397</v>
      </c>
      <c r="C227" s="3">
        <v>8</v>
      </c>
      <c r="D227" s="3">
        <v>0</v>
      </c>
      <c r="E227" s="3">
        <v>9</v>
      </c>
      <c r="F227" s="3">
        <v>17</v>
      </c>
      <c r="G227" s="4">
        <v>20</v>
      </c>
      <c r="H227" s="4">
        <v>17.059999999999999</v>
      </c>
      <c r="I227" s="5">
        <v>6150.2542138599993</v>
      </c>
      <c r="J227" s="4">
        <v>9.0360169491525415</v>
      </c>
      <c r="K227" s="4">
        <v>8.8119834710743792</v>
      </c>
      <c r="L227" s="4">
        <v>9.1708870498769848</v>
      </c>
      <c r="M227" s="4">
        <v>9.2112095264710554</v>
      </c>
      <c r="N227" s="4">
        <v>1.748</v>
      </c>
      <c r="O227" s="4">
        <v>-8.1666666666666554</v>
      </c>
      <c r="P227" s="4">
        <v>3.7162954279015241</v>
      </c>
      <c r="Q227" s="36" t="str">
        <f t="shared" si="74"/>
        <v xml:space="preserve"> </v>
      </c>
      <c r="R227" t="str">
        <f t="shared" si="75"/>
        <v xml:space="preserve"> </v>
      </c>
      <c r="S227" s="37">
        <f t="shared" si="76"/>
        <v>0.17233294485568587</v>
      </c>
      <c r="T227" s="37" t="str">
        <f t="shared" si="77"/>
        <v/>
      </c>
      <c r="U227" s="37" t="str">
        <f t="shared" si="78"/>
        <v/>
      </c>
      <c r="V227" s="37" t="str">
        <f t="shared" si="79"/>
        <v/>
      </c>
      <c r="W227" s="37" t="str">
        <f t="shared" si="80"/>
        <v/>
      </c>
      <c r="X227" s="37">
        <f t="shared" si="81"/>
        <v>-0.19204274003559907</v>
      </c>
      <c r="Y227" t="str">
        <f t="shared" si="65"/>
        <v xml:space="preserve"> </v>
      </c>
      <c r="Z227" s="1" t="str">
        <f t="shared" si="82"/>
        <v xml:space="preserve"> </v>
      </c>
      <c r="AA227" t="str">
        <f t="shared" si="66"/>
        <v xml:space="preserve"> </v>
      </c>
      <c r="AB227" s="1">
        <f t="shared" si="83"/>
        <v>114</v>
      </c>
      <c r="AC227">
        <f t="shared" si="67"/>
        <v>134</v>
      </c>
      <c r="AD227" s="1" t="str">
        <f t="shared" si="84"/>
        <v xml:space="preserve"> </v>
      </c>
      <c r="AE227" t="str">
        <f t="shared" si="68"/>
        <v xml:space="preserve"> </v>
      </c>
      <c r="AF227" t="str">
        <f t="shared" si="69"/>
        <v xml:space="preserve"> </v>
      </c>
      <c r="AG227">
        <f t="shared" si="85"/>
        <v>3.7162954302015243</v>
      </c>
      <c r="AH227" t="str">
        <f t="shared" si="86"/>
        <v xml:space="preserve"> </v>
      </c>
      <c r="AI227">
        <f t="shared" si="70"/>
        <v>58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397</v>
      </c>
      <c r="AP227" t="s">
        <v>1028</v>
      </c>
      <c r="AQ227">
        <v>47.61411088092806</v>
      </c>
      <c r="AR227">
        <v>19.204274003559906</v>
      </c>
      <c r="AS227">
        <v>17.233294255568588</v>
      </c>
      <c r="AT227">
        <v>-47.61411088092806</v>
      </c>
      <c r="AU227">
        <v>-19.204274003559906</v>
      </c>
      <c r="AV227" t="s">
        <v>1348</v>
      </c>
    </row>
    <row r="228" spans="1:48" x14ac:dyDescent="0.25">
      <c r="A228">
        <v>2.310000000000003E-9</v>
      </c>
      <c r="B228" t="s">
        <v>297</v>
      </c>
      <c r="C228" s="3">
        <v>17</v>
      </c>
      <c r="D228" s="3">
        <v>2</v>
      </c>
      <c r="E228" s="3">
        <v>7</v>
      </c>
      <c r="F228" s="3">
        <v>26</v>
      </c>
      <c r="G228" s="4">
        <v>150</v>
      </c>
      <c r="H228" s="4">
        <v>135.5</v>
      </c>
      <c r="I228" s="5">
        <v>46889.233</v>
      </c>
      <c r="J228" s="4">
        <v>13.501394978078917</v>
      </c>
      <c r="K228" s="4">
        <v>12.05087157595162</v>
      </c>
      <c r="L228" s="4">
        <v>8.725957380401443</v>
      </c>
      <c r="M228" s="4">
        <v>8.3118992876721656</v>
      </c>
      <c r="N228" s="4">
        <v>9.2140000000000004</v>
      </c>
      <c r="O228" s="4">
        <v>56.528925619834723</v>
      </c>
      <c r="P228" s="4">
        <v>1.0479704797047971</v>
      </c>
      <c r="Q228" s="36" t="str">
        <f t="shared" si="74"/>
        <v xml:space="preserve"> </v>
      </c>
      <c r="R228" t="str">
        <f t="shared" si="75"/>
        <v xml:space="preserve"> </v>
      </c>
      <c r="S228" s="37" t="str">
        <f t="shared" si="76"/>
        <v/>
      </c>
      <c r="T228" s="37" t="str">
        <f t="shared" si="77"/>
        <v/>
      </c>
      <c r="U228" s="37" t="str">
        <f t="shared" si="78"/>
        <v/>
      </c>
      <c r="V228" s="37" t="str">
        <f t="shared" si="79"/>
        <v/>
      </c>
      <c r="W228" s="37" t="str">
        <f t="shared" si="80"/>
        <v/>
      </c>
      <c r="X228" s="37">
        <f t="shared" si="81"/>
        <v>-0.23124114632620407</v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>
        <f t="shared" si="83"/>
        <v>94</v>
      </c>
      <c r="AC228" t="str">
        <f t="shared" si="67"/>
        <v xml:space="preserve"> 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>
        <f t="shared" si="87"/>
        <v>56.528925622144726</v>
      </c>
      <c r="AL228" t="str">
        <f t="shared" si="88"/>
        <v xml:space="preserve"> </v>
      </c>
      <c r="AM228">
        <f t="shared" si="72"/>
        <v>8</v>
      </c>
      <c r="AN228" t="str">
        <f t="shared" si="73"/>
        <v xml:space="preserve"> </v>
      </c>
      <c r="AO228" t="s">
        <v>297</v>
      </c>
      <c r="AP228" t="s">
        <v>1054</v>
      </c>
      <c r="AQ228">
        <v>21.726288888737578</v>
      </c>
      <c r="AR228">
        <v>23.124114632620408</v>
      </c>
      <c r="AS228">
        <v>10.701107011070121</v>
      </c>
      <c r="AT228">
        <v>-21.726288888737578</v>
      </c>
      <c r="AU228">
        <v>-23.124114632620408</v>
      </c>
      <c r="AV228" t="s">
        <v>1349</v>
      </c>
    </row>
    <row r="229" spans="1:48" x14ac:dyDescent="0.25">
      <c r="A229">
        <v>2.3200000000000032E-9</v>
      </c>
      <c r="B229" t="s">
        <v>531</v>
      </c>
      <c r="C229" s="3">
        <v>9</v>
      </c>
      <c r="D229" s="3">
        <v>1</v>
      </c>
      <c r="E229" s="3">
        <v>13</v>
      </c>
      <c r="F229" s="3">
        <v>23</v>
      </c>
      <c r="G229" s="4">
        <v>65</v>
      </c>
      <c r="H229" s="4" t="s">
        <v>161</v>
      </c>
      <c r="I229" s="5" t="s">
        <v>161</v>
      </c>
      <c r="J229" s="4" t="s">
        <v>1019</v>
      </c>
      <c r="K229" s="4" t="s">
        <v>1019</v>
      </c>
      <c r="L229" s="4" t="s">
        <v>1019</v>
      </c>
      <c r="M229" s="4" t="s">
        <v>1019</v>
      </c>
      <c r="N229" s="4">
        <v>2.3850000000000002</v>
      </c>
      <c r="O229" s="4">
        <v>120.67517429771273</v>
      </c>
      <c r="P229" s="4" t="s">
        <v>166</v>
      </c>
      <c r="Q229" s="36" t="str">
        <f t="shared" si="74"/>
        <v xml:space="preserve"> </v>
      </c>
      <c r="R229" t="str">
        <f t="shared" si="75"/>
        <v xml:space="preserve"> </v>
      </c>
      <c r="S229" s="37" t="str">
        <f t="shared" si="76"/>
        <v xml:space="preserve"> </v>
      </c>
      <c r="T229" s="37" t="str">
        <f t="shared" si="77"/>
        <v xml:space="preserve"> </v>
      </c>
      <c r="U229" s="37" t="str">
        <f t="shared" si="78"/>
        <v xml:space="preserve"> </v>
      </c>
      <c r="V229" s="37" t="str">
        <f t="shared" si="79"/>
        <v xml:space="preserve"> </v>
      </c>
      <c r="W229" s="37" t="str">
        <f t="shared" si="80"/>
        <v xml:space="preserve"> </v>
      </c>
      <c r="X229" s="37" t="str">
        <f t="shared" si="81"/>
        <v xml:space="preserve"> </v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 t="str">
        <f t="shared" si="83"/>
        <v xml:space="preserve"> </v>
      </c>
      <c r="AC229" t="str">
        <f t="shared" si="67"/>
        <v xml:space="preserve"> 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 t="str">
        <f t="shared" si="85"/>
        <v xml:space="preserve"> </v>
      </c>
      <c r="AH229" t="str">
        <f t="shared" si="86"/>
        <v xml:space="preserve"> </v>
      </c>
      <c r="AI229" t="str">
        <f t="shared" si="70"/>
        <v xml:space="preserve"> 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531</v>
      </c>
      <c r="AP229" t="s">
        <v>1035</v>
      </c>
      <c r="AQ229" t="e">
        <v>#VALUE!</v>
      </c>
      <c r="AR229" t="e">
        <v>#VALUE!</v>
      </c>
      <c r="AS229" t="s">
        <v>166</v>
      </c>
      <c r="AT229" t="e">
        <v>#VALUE!</v>
      </c>
      <c r="AU229" t="e">
        <v>#VALUE!</v>
      </c>
      <c r="AV229" t="s">
        <v>1350</v>
      </c>
    </row>
    <row r="230" spans="1:48" x14ac:dyDescent="0.25">
      <c r="A230">
        <v>2.3300000000000033E-9</v>
      </c>
      <c r="B230" t="s">
        <v>380</v>
      </c>
      <c r="C230" s="3">
        <v>4</v>
      </c>
      <c r="D230" s="3">
        <v>0</v>
      </c>
      <c r="E230" s="3">
        <v>17</v>
      </c>
      <c r="F230" s="3">
        <v>21</v>
      </c>
      <c r="G230" s="4">
        <v>27</v>
      </c>
      <c r="H230" s="4">
        <v>25.68</v>
      </c>
      <c r="I230" s="5">
        <v>12065.300371919999</v>
      </c>
      <c r="J230" s="4" t="s">
        <v>1019</v>
      </c>
      <c r="K230" s="4" t="s">
        <v>1019</v>
      </c>
      <c r="L230" s="4">
        <v>18.519343337765992</v>
      </c>
      <c r="M230" s="4">
        <v>17.582489262705796</v>
      </c>
      <c r="N230" s="4">
        <v>0.52300000000000002</v>
      </c>
      <c r="O230" s="4">
        <v>-18.682659077048168</v>
      </c>
      <c r="P230" s="4">
        <v>5.8060747663551409</v>
      </c>
      <c r="Q230" s="36" t="str">
        <f t="shared" si="74"/>
        <v xml:space="preserve"> </v>
      </c>
      <c r="R230" t="str">
        <f t="shared" si="75"/>
        <v xml:space="preserve"> </v>
      </c>
      <c r="S230" s="37" t="str">
        <f t="shared" si="76"/>
        <v/>
      </c>
      <c r="T230" s="37" t="str">
        <f t="shared" si="77"/>
        <v/>
      </c>
      <c r="U230" s="37" t="str">
        <f t="shared" si="78"/>
        <v xml:space="preserve"> </v>
      </c>
      <c r="V230" s="37" t="str">
        <f t="shared" si="79"/>
        <v xml:space="preserve"> </v>
      </c>
      <c r="W230" s="37">
        <f t="shared" si="80"/>
        <v>0.63155841066891116</v>
      </c>
      <c r="X230" s="37" t="str">
        <f t="shared" si="81"/>
        <v/>
      </c>
      <c r="Y230" t="str">
        <f t="shared" si="65"/>
        <v xml:space="preserve"> </v>
      </c>
      <c r="Z230" s="1" t="str">
        <f t="shared" si="82"/>
        <v xml:space="preserve"> </v>
      </c>
      <c r="AA230">
        <f t="shared" si="66"/>
        <v>37</v>
      </c>
      <c r="AB230" s="1" t="str">
        <f t="shared" si="83"/>
        <v xml:space="preserve"> </v>
      </c>
      <c r="AC230" t="str">
        <f t="shared" si="67"/>
        <v xml:space="preserve"> 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>
        <f t="shared" si="85"/>
        <v>5.8060747686851411</v>
      </c>
      <c r="AH230" t="str">
        <f t="shared" si="86"/>
        <v xml:space="preserve"> </v>
      </c>
      <c r="AI230">
        <f t="shared" si="70"/>
        <v>8</v>
      </c>
      <c r="AJ230" t="str">
        <f t="shared" si="71"/>
        <v xml:space="preserve"> </v>
      </c>
      <c r="AK230" t="str">
        <f t="shared" si="87"/>
        <v xml:space="preserve"> </v>
      </c>
      <c r="AL230" t="str">
        <f t="shared" si="88"/>
        <v xml:space="preserve"> </v>
      </c>
      <c r="AM230" t="str">
        <f t="shared" si="72"/>
        <v xml:space="preserve"> </v>
      </c>
      <c r="AN230" t="str">
        <f t="shared" si="73"/>
        <v xml:space="preserve"> </v>
      </c>
      <c r="AO230" t="s">
        <v>380</v>
      </c>
      <c r="AP230" t="s">
        <v>1035</v>
      </c>
      <c r="AQ230" t="e">
        <v>#VALUE!</v>
      </c>
      <c r="AR230">
        <v>-63.155841066891114</v>
      </c>
      <c r="AS230">
        <v>5.1401869158878455</v>
      </c>
      <c r="AT230" t="e">
        <v>#VALUE!</v>
      </c>
      <c r="AU230">
        <v>63.155841066891114</v>
      </c>
      <c r="AV230" t="s">
        <v>1351</v>
      </c>
    </row>
    <row r="231" spans="1:48" x14ac:dyDescent="0.25">
      <c r="A231">
        <v>2.3400000000000035E-9</v>
      </c>
      <c r="B231" t="s">
        <v>268</v>
      </c>
      <c r="C231" s="3">
        <v>26</v>
      </c>
      <c r="D231" s="3">
        <v>0</v>
      </c>
      <c r="E231" s="3">
        <v>10</v>
      </c>
      <c r="F231" s="3">
        <v>36</v>
      </c>
      <c r="G231" s="4">
        <v>220</v>
      </c>
      <c r="H231" s="4">
        <v>193.58</v>
      </c>
      <c r="I231" s="5">
        <v>221482.26985230003</v>
      </c>
      <c r="J231" s="4">
        <v>20.17088673543816</v>
      </c>
      <c r="K231" s="4">
        <v>18.828907693804105</v>
      </c>
      <c r="L231" s="4">
        <v>13.661343037183231</v>
      </c>
      <c r="M231" s="4">
        <v>12.929333827021754</v>
      </c>
      <c r="N231" s="4">
        <v>9.5969999999999995</v>
      </c>
      <c r="O231" s="4">
        <v>23.093741577975006</v>
      </c>
      <c r="P231" s="4">
        <v>2.1081723318524639</v>
      </c>
      <c r="Q231" s="36">
        <f t="shared" si="74"/>
        <v>72.222222224562231</v>
      </c>
      <c r="R231" t="str">
        <f t="shared" si="75"/>
        <v xml:space="preserve"> </v>
      </c>
      <c r="S231" s="37" t="str">
        <f t="shared" si="76"/>
        <v/>
      </c>
      <c r="T231" s="37" t="str">
        <f t="shared" si="77"/>
        <v/>
      </c>
      <c r="U231" s="37" t="str">
        <f t="shared" si="78"/>
        <v/>
      </c>
      <c r="V231" s="37" t="str">
        <f t="shared" si="79"/>
        <v/>
      </c>
      <c r="W231" s="37">
        <f t="shared" si="80"/>
        <v>0.20356746601784481</v>
      </c>
      <c r="X231" s="37" t="str">
        <f t="shared" si="81"/>
        <v/>
      </c>
      <c r="Y231" t="str">
        <f t="shared" si="65"/>
        <v xml:space="preserve"> </v>
      </c>
      <c r="Z231" s="1" t="str">
        <f t="shared" si="82"/>
        <v xml:space="preserve"> </v>
      </c>
      <c r="AA231">
        <f t="shared" si="66"/>
        <v>89</v>
      </c>
      <c r="AB231" s="1" t="str">
        <f t="shared" si="83"/>
        <v xml:space="preserve"> </v>
      </c>
      <c r="AC231" t="str">
        <f t="shared" si="67"/>
        <v xml:space="preserve"> </v>
      </c>
      <c r="AD231" s="1" t="str">
        <f t="shared" si="84"/>
        <v xml:space="preserve"> </v>
      </c>
      <c r="AE231">
        <f t="shared" si="68"/>
        <v>69</v>
      </c>
      <c r="AF231" t="str">
        <f t="shared" si="69"/>
        <v xml:space="preserve"> </v>
      </c>
      <c r="AG231">
        <f t="shared" si="85"/>
        <v>2.1081723341924641</v>
      </c>
      <c r="AH231" t="str">
        <f t="shared" si="86"/>
        <v xml:space="preserve"> </v>
      </c>
      <c r="AI231">
        <f t="shared" si="70"/>
        <v>184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268</v>
      </c>
      <c r="AP231" t="s">
        <v>1028</v>
      </c>
      <c r="AQ231">
        <v>-16.939780204277287</v>
      </c>
      <c r="AR231">
        <v>-20.356746601784479</v>
      </c>
      <c r="AS231">
        <v>13.648104142989981</v>
      </c>
      <c r="AT231">
        <v>16.939780204277287</v>
      </c>
      <c r="AU231">
        <v>20.356746601784479</v>
      </c>
      <c r="AV231" t="s">
        <v>1352</v>
      </c>
    </row>
    <row r="232" spans="1:48" x14ac:dyDescent="0.25">
      <c r="A232">
        <v>2.3500000000000037E-9</v>
      </c>
      <c r="B232" t="s">
        <v>306</v>
      </c>
      <c r="C232" s="3">
        <v>9</v>
      </c>
      <c r="D232" s="3">
        <v>3</v>
      </c>
      <c r="E232" s="3">
        <v>12</v>
      </c>
      <c r="F232" s="3">
        <v>24</v>
      </c>
      <c r="G232" s="4">
        <v>74</v>
      </c>
      <c r="H232" s="4">
        <v>65.8</v>
      </c>
      <c r="I232" s="5">
        <v>19719.483494199998</v>
      </c>
      <c r="J232" s="4" t="s">
        <v>1019</v>
      </c>
      <c r="K232" s="4">
        <v>27.134020618556697</v>
      </c>
      <c r="L232" s="4">
        <v>8.3063346087121683</v>
      </c>
      <c r="M232" s="4">
        <v>7.0011451095622483</v>
      </c>
      <c r="N232" s="4">
        <v>-0.28200000000000003</v>
      </c>
      <c r="O232" s="4">
        <v>99.813084112149525</v>
      </c>
      <c r="P232" s="4">
        <v>1.5182370820668694</v>
      </c>
      <c r="Q232" s="36" t="str">
        <f t="shared" si="74"/>
        <v xml:space="preserve"> </v>
      </c>
      <c r="R232" t="str">
        <f t="shared" si="75"/>
        <v xml:space="preserve"> </v>
      </c>
      <c r="S232" s="37" t="str">
        <f t="shared" si="76"/>
        <v/>
      </c>
      <c r="T232" s="37" t="str">
        <f t="shared" si="77"/>
        <v/>
      </c>
      <c r="U232" s="37" t="str">
        <f t="shared" si="78"/>
        <v xml:space="preserve"> </v>
      </c>
      <c r="V232" s="37" t="str">
        <f t="shared" si="79"/>
        <v xml:space="preserve"> </v>
      </c>
      <c r="W232" s="37" t="str">
        <f t="shared" si="80"/>
        <v/>
      </c>
      <c r="X232" s="37">
        <f t="shared" si="81"/>
        <v>-0.26821000909693038</v>
      </c>
      <c r="Y232" t="str">
        <f t="shared" si="65"/>
        <v xml:space="preserve"> </v>
      </c>
      <c r="Z232" s="1" t="str">
        <f t="shared" si="82"/>
        <v xml:space="preserve"> </v>
      </c>
      <c r="AA232" t="str">
        <f t="shared" si="66"/>
        <v xml:space="preserve"> </v>
      </c>
      <c r="AB232" s="1">
        <f t="shared" si="83"/>
        <v>84</v>
      </c>
      <c r="AC232" t="str">
        <f t="shared" si="67"/>
        <v xml:space="preserve"> </v>
      </c>
      <c r="AD232" s="1" t="str">
        <f t="shared" si="84"/>
        <v xml:space="preserve"> </v>
      </c>
      <c r="AE232" t="str">
        <f t="shared" si="68"/>
        <v xml:space="preserve"> </v>
      </c>
      <c r="AF232" t="str">
        <f t="shared" si="69"/>
        <v xml:space="preserve"> </v>
      </c>
      <c r="AG232" t="str">
        <f t="shared" si="85"/>
        <v xml:space="preserve"> </v>
      </c>
      <c r="AH232" t="str">
        <f t="shared" si="86"/>
        <v xml:space="preserve"> </v>
      </c>
      <c r="AI232" t="str">
        <f t="shared" si="70"/>
        <v xml:space="preserve"> </v>
      </c>
      <c r="AJ232" t="str">
        <f t="shared" si="71"/>
        <v xml:space="preserve"> </v>
      </c>
      <c r="AK232">
        <f t="shared" si="87"/>
        <v>99.813084114499532</v>
      </c>
      <c r="AL232" t="str">
        <f t="shared" si="88"/>
        <v xml:space="preserve"> </v>
      </c>
      <c r="AM232">
        <f t="shared" si="72"/>
        <v>1</v>
      </c>
      <c r="AN232" t="str">
        <f t="shared" si="73"/>
        <v xml:space="preserve"> </v>
      </c>
      <c r="AO232" t="s">
        <v>306</v>
      </c>
      <c r="AP232" t="s">
        <v>1078</v>
      </c>
      <c r="AQ232" t="e">
        <v>#VALUE!</v>
      </c>
      <c r="AR232">
        <v>26.821000909693037</v>
      </c>
      <c r="AS232">
        <v>12.462006079027365</v>
      </c>
      <c r="AT232" t="e">
        <v>#VALUE!</v>
      </c>
      <c r="AU232">
        <v>-26.821000909693037</v>
      </c>
      <c r="AV232" t="s">
        <v>1353</v>
      </c>
    </row>
    <row r="233" spans="1:48" x14ac:dyDescent="0.25">
      <c r="A233">
        <v>2.3600000000000038E-9</v>
      </c>
      <c r="B233" t="s">
        <v>592</v>
      </c>
      <c r="C233" s="3">
        <v>10</v>
      </c>
      <c r="D233" s="3">
        <v>0</v>
      </c>
      <c r="E233" s="3">
        <v>9</v>
      </c>
      <c r="F233" s="3">
        <v>19</v>
      </c>
      <c r="G233" s="4">
        <v>59.5</v>
      </c>
      <c r="H233" s="4">
        <v>46.61</v>
      </c>
      <c r="I233" s="5">
        <v>16705.915089980001</v>
      </c>
      <c r="J233" s="4">
        <v>9.3463003809905754</v>
      </c>
      <c r="K233" s="4">
        <v>8.6571322436849911</v>
      </c>
      <c r="L233" s="4" t="s">
        <v>1019</v>
      </c>
      <c r="M233" s="4" t="s">
        <v>1019</v>
      </c>
      <c r="N233" s="4">
        <v>4.6740000000000004</v>
      </c>
      <c r="O233" s="4">
        <v>74.833333333333329</v>
      </c>
      <c r="P233" s="4">
        <v>2.6603733104484015</v>
      </c>
      <c r="Q233" s="36" t="str">
        <f t="shared" si="74"/>
        <v xml:space="preserve"> </v>
      </c>
      <c r="R233" t="str">
        <f t="shared" si="75"/>
        <v xml:space="preserve"> </v>
      </c>
      <c r="S233" s="37">
        <f t="shared" si="76"/>
        <v>0.27655009890580562</v>
      </c>
      <c r="T233" s="37" t="str">
        <f t="shared" si="77"/>
        <v/>
      </c>
      <c r="U233" s="37" t="str">
        <f t="shared" si="78"/>
        <v/>
      </c>
      <c r="V233" s="37" t="str">
        <f t="shared" si="79"/>
        <v/>
      </c>
      <c r="W233" s="37" t="str">
        <f t="shared" si="80"/>
        <v xml:space="preserve"> </v>
      </c>
      <c r="X233" s="37" t="str">
        <f t="shared" si="81"/>
        <v xml:space="preserve"> </v>
      </c>
      <c r="Y233" t="str">
        <f t="shared" si="65"/>
        <v xml:space="preserve"> </v>
      </c>
      <c r="Z233" s="1" t="str">
        <f t="shared" si="82"/>
        <v xml:space="preserve"> </v>
      </c>
      <c r="AA233" t="str">
        <f t="shared" si="66"/>
        <v xml:space="preserve"> </v>
      </c>
      <c r="AB233" s="1" t="str">
        <f t="shared" si="83"/>
        <v xml:space="preserve"> </v>
      </c>
      <c r="AC233">
        <f t="shared" si="67"/>
        <v>49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>
        <f t="shared" si="85"/>
        <v>2.6603733128084017</v>
      </c>
      <c r="AH233" t="str">
        <f t="shared" si="86"/>
        <v xml:space="preserve"> </v>
      </c>
      <c r="AI233">
        <f t="shared" si="70"/>
        <v>142</v>
      </c>
      <c r="AJ233" t="str">
        <f t="shared" si="71"/>
        <v xml:space="preserve"> </v>
      </c>
      <c r="AK233">
        <f t="shared" si="87"/>
        <v>74.833333335693325</v>
      </c>
      <c r="AL233" t="str">
        <f t="shared" si="88"/>
        <v xml:space="preserve"> </v>
      </c>
      <c r="AM233">
        <f t="shared" si="72"/>
        <v>3</v>
      </c>
      <c r="AN233" t="str">
        <f t="shared" si="73"/>
        <v xml:space="preserve"> </v>
      </c>
      <c r="AO233" t="s">
        <v>592</v>
      </c>
      <c r="AP233" t="s">
        <v>1024</v>
      </c>
      <c r="AQ233">
        <v>45.815257077618533</v>
      </c>
      <c r="AR233" t="e">
        <v>#VALUE!</v>
      </c>
      <c r="AS233">
        <v>27.655009654580564</v>
      </c>
      <c r="AT233">
        <v>-45.815257077618533</v>
      </c>
      <c r="AU233" t="e">
        <v>#VALUE!</v>
      </c>
      <c r="AV233" t="s">
        <v>1354</v>
      </c>
    </row>
    <row r="234" spans="1:48" x14ac:dyDescent="0.25">
      <c r="A234">
        <v>2.370000000000004E-9</v>
      </c>
      <c r="B234" t="s">
        <v>331</v>
      </c>
      <c r="C234" s="3">
        <v>16</v>
      </c>
      <c r="D234" s="3">
        <v>0</v>
      </c>
      <c r="E234" s="3">
        <v>9</v>
      </c>
      <c r="F234" s="3">
        <v>25</v>
      </c>
      <c r="G234" s="4">
        <v>93</v>
      </c>
      <c r="H234" s="4">
        <v>74.63</v>
      </c>
      <c r="I234" s="5">
        <v>22253.628941519997</v>
      </c>
      <c r="J234" s="4">
        <v>23.321874999999999</v>
      </c>
      <c r="K234" s="4">
        <v>20.051047823750672</v>
      </c>
      <c r="L234" s="4">
        <v>13.035473434703359</v>
      </c>
      <c r="M234" s="4">
        <v>12.229179193161681</v>
      </c>
      <c r="N234" s="4">
        <v>2.706</v>
      </c>
      <c r="O234" s="4">
        <v>35.357142857142847</v>
      </c>
      <c r="P234" s="4">
        <v>0.91786144981910767</v>
      </c>
      <c r="Q234" s="36" t="str">
        <f t="shared" si="74"/>
        <v xml:space="preserve"> </v>
      </c>
      <c r="R234" t="str">
        <f t="shared" si="75"/>
        <v xml:space="preserve"> </v>
      </c>
      <c r="S234" s="37">
        <f t="shared" si="76"/>
        <v>0.24614766416820458</v>
      </c>
      <c r="T234" s="37" t="str">
        <f t="shared" si="77"/>
        <v/>
      </c>
      <c r="U234" s="37" t="str">
        <f t="shared" si="78"/>
        <v/>
      </c>
      <c r="V234" s="37" t="str">
        <f t="shared" si="79"/>
        <v/>
      </c>
      <c r="W234" s="37">
        <f t="shared" si="80"/>
        <v>0.14842820998247253</v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>
        <f t="shared" ref="AA234:AA297" si="90">IF(ISERROR((RANK(W234,W$7:W$391,0)))=TRUE," ",((RANK(W234,W$7:W$391,0))))</f>
        <v>108</v>
      </c>
      <c r="AB234" s="1" t="str">
        <f t="shared" si="83"/>
        <v xml:space="preserve"> </v>
      </c>
      <c r="AC234">
        <f t="shared" ref="AC234:AC297" si="91">IF(ISERROR((RANK(S234,S$7:S$391,0)))=TRUE," ",((RANK(S234,S$7:S$391,0))))</f>
        <v>73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331</v>
      </c>
      <c r="AP234" t="s">
        <v>1028</v>
      </c>
      <c r="AQ234">
        <v>-35.207488506696372</v>
      </c>
      <c r="AR234">
        <v>-14.842820998247252</v>
      </c>
      <c r="AS234">
        <v>24.614766179820457</v>
      </c>
      <c r="AT234">
        <v>35.207488506696372</v>
      </c>
      <c r="AU234">
        <v>14.842820998247252</v>
      </c>
      <c r="AV234" t="s">
        <v>1355</v>
      </c>
    </row>
    <row r="235" spans="1:48" x14ac:dyDescent="0.25">
      <c r="A235">
        <v>2.3800000000000042E-9</v>
      </c>
      <c r="B235" t="s">
        <v>378</v>
      </c>
      <c r="C235" s="3">
        <v>6</v>
      </c>
      <c r="D235" s="3">
        <v>1</v>
      </c>
      <c r="E235" s="3">
        <v>16</v>
      </c>
      <c r="F235" s="3">
        <v>23</v>
      </c>
      <c r="G235" s="4">
        <v>47</v>
      </c>
      <c r="H235" s="4">
        <v>41.22</v>
      </c>
      <c r="I235" s="5">
        <v>6865.3757892599997</v>
      </c>
      <c r="J235" s="4">
        <v>11.036144578313253</v>
      </c>
      <c r="K235" s="4">
        <v>10.33341689646528</v>
      </c>
      <c r="L235" s="4">
        <v>12.464521300852034</v>
      </c>
      <c r="M235" s="4">
        <v>12.166464100874952</v>
      </c>
      <c r="N235" s="4">
        <v>3.665</v>
      </c>
      <c r="O235" s="4">
        <v>30.876950642122857</v>
      </c>
      <c r="P235" s="4">
        <v>3.6923823386705483</v>
      </c>
      <c r="Q235" s="36" t="str">
        <f t="shared" si="74"/>
        <v xml:space="preserve"> </v>
      </c>
      <c r="R235" t="str">
        <f t="shared" si="75"/>
        <v xml:space="preserve"> </v>
      </c>
      <c r="S235" s="37" t="str">
        <f t="shared" si="76"/>
        <v/>
      </c>
      <c r="T235" s="37" t="str">
        <f t="shared" si="77"/>
        <v/>
      </c>
      <c r="U235" s="37" t="str">
        <f t="shared" si="78"/>
        <v/>
      </c>
      <c r="V235" s="37" t="str">
        <f t="shared" si="79"/>
        <v/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 t="str">
        <f t="shared" si="82"/>
        <v xml:space="preserve"> </v>
      </c>
      <c r="AA235" t="str">
        <f t="shared" si="90"/>
        <v xml:space="preserve"> </v>
      </c>
      <c r="AB235" s="1" t="str">
        <f t="shared" si="83"/>
        <v xml:space="preserve"> </v>
      </c>
      <c r="AC235" t="str">
        <f t="shared" si="91"/>
        <v xml:space="preserve"> </v>
      </c>
      <c r="AD235" s="1" t="str">
        <f t="shared" si="84"/>
        <v xml:space="preserve"> </v>
      </c>
      <c r="AE235" t="str">
        <f t="shared" si="92"/>
        <v xml:space="preserve"> </v>
      </c>
      <c r="AF235" t="str">
        <f t="shared" si="93"/>
        <v xml:space="preserve"> </v>
      </c>
      <c r="AG235">
        <f t="shared" si="85"/>
        <v>3.6923823410505485</v>
      </c>
      <c r="AH235" t="str">
        <f t="shared" si="86"/>
        <v xml:space="preserve"> </v>
      </c>
      <c r="AI235">
        <f t="shared" si="94"/>
        <v>60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378</v>
      </c>
      <c r="AP235" t="s">
        <v>1028</v>
      </c>
      <c r="AQ235">
        <v>36.018463728558324</v>
      </c>
      <c r="AR235">
        <v>-9.812719557367199</v>
      </c>
      <c r="AS235">
        <v>14.022319262493932</v>
      </c>
      <c r="AT235">
        <v>-36.018463728558324</v>
      </c>
      <c r="AU235">
        <v>9.812719557367199</v>
      </c>
      <c r="AV235" t="s">
        <v>1356</v>
      </c>
    </row>
    <row r="236" spans="1:48" x14ac:dyDescent="0.25">
      <c r="A236">
        <v>2.3900000000000044E-9</v>
      </c>
      <c r="B236" t="s">
        <v>563</v>
      </c>
      <c r="C236" s="3">
        <v>11</v>
      </c>
      <c r="D236" s="3">
        <v>0</v>
      </c>
      <c r="E236" s="3">
        <v>10</v>
      </c>
      <c r="F236" s="3">
        <v>21</v>
      </c>
      <c r="G236" s="4">
        <v>45</v>
      </c>
      <c r="H236" s="4">
        <v>41.27</v>
      </c>
      <c r="I236" s="5">
        <v>11230.506635360001</v>
      </c>
      <c r="J236" s="4">
        <v>17.152950955943474</v>
      </c>
      <c r="K236" s="4">
        <v>15.686050931204864</v>
      </c>
      <c r="L236" s="4">
        <v>12.235821477808621</v>
      </c>
      <c r="M236" s="4">
        <v>11.491252811890895</v>
      </c>
      <c r="N236" s="4">
        <v>2.2389999999999999</v>
      </c>
      <c r="O236" s="4">
        <v>16.999999999999993</v>
      </c>
      <c r="P236" s="4">
        <v>0</v>
      </c>
      <c r="Q236" s="36" t="str">
        <f t="shared" si="74"/>
        <v xml:space="preserve"> </v>
      </c>
      <c r="R236" t="str">
        <f t="shared" si="75"/>
        <v xml:space="preserve"> </v>
      </c>
      <c r="S236" s="37" t="str">
        <f t="shared" si="76"/>
        <v/>
      </c>
      <c r="T236" s="37" t="str">
        <f t="shared" si="77"/>
        <v/>
      </c>
      <c r="U236" s="37" t="str">
        <f t="shared" si="78"/>
        <v/>
      </c>
      <c r="V236" s="37" t="str">
        <f t="shared" si="79"/>
        <v/>
      </c>
      <c r="W236" s="37" t="str">
        <f t="shared" si="80"/>
        <v/>
      </c>
      <c r="X236" s="37" t="str">
        <f t="shared" si="81"/>
        <v/>
      </c>
      <c r="Y236" t="str">
        <f t="shared" si="89"/>
        <v xml:space="preserve"> </v>
      </c>
      <c r="Z236" s="1" t="str">
        <f t="shared" si="82"/>
        <v xml:space="preserve"> </v>
      </c>
      <c r="AA236" t="str">
        <f t="shared" si="90"/>
        <v xml:space="preserve"> </v>
      </c>
      <c r="AB236" s="1" t="str">
        <f t="shared" si="83"/>
        <v xml:space="preserve"> </v>
      </c>
      <c r="AC236" t="str">
        <f t="shared" si="91"/>
        <v xml:space="preserve"> </v>
      </c>
      <c r="AD236" s="1" t="str">
        <f t="shared" si="84"/>
        <v xml:space="preserve"> </v>
      </c>
      <c r="AE236" t="str">
        <f t="shared" si="92"/>
        <v xml:space="preserve"> </v>
      </c>
      <c r="AF236" t="str">
        <f t="shared" si="93"/>
        <v xml:space="preserve"> </v>
      </c>
      <c r="AG236" t="str">
        <f t="shared" si="85"/>
        <v xml:space="preserve"> </v>
      </c>
      <c r="AH236" t="str">
        <f t="shared" si="86"/>
        <v xml:space="preserve"> </v>
      </c>
      <c r="AI236" t="str">
        <f t="shared" si="94"/>
        <v xml:space="preserve"> 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563</v>
      </c>
      <c r="AP236" t="s">
        <v>1054</v>
      </c>
      <c r="AQ236">
        <v>0.55656248772218975</v>
      </c>
      <c r="AR236">
        <v>-7.7978688523530293</v>
      </c>
      <c r="AS236">
        <v>9.0380421613762927</v>
      </c>
      <c r="AT236">
        <v>-0.55656248772218975</v>
      </c>
      <c r="AU236">
        <v>7.7978688523530293</v>
      </c>
      <c r="AV236" t="s">
        <v>1357</v>
      </c>
    </row>
    <row r="237" spans="1:48" x14ac:dyDescent="0.25">
      <c r="A237">
        <v>2.4000000000000045E-9</v>
      </c>
      <c r="B237" t="s">
        <v>295</v>
      </c>
      <c r="C237" s="3">
        <v>19</v>
      </c>
      <c r="D237" s="3">
        <v>0</v>
      </c>
      <c r="E237" s="3">
        <v>8</v>
      </c>
      <c r="F237" s="3">
        <v>27</v>
      </c>
      <c r="G237" s="4">
        <v>176.51547241210937</v>
      </c>
      <c r="H237" s="4">
        <v>159.56</v>
      </c>
      <c r="I237" s="5">
        <v>118490.93568812001</v>
      </c>
      <c r="J237" s="4">
        <v>18.386725051855265</v>
      </c>
      <c r="K237" s="4">
        <v>16.992545260915868</v>
      </c>
      <c r="L237" s="4">
        <v>12.85467177805778</v>
      </c>
      <c r="M237" s="4">
        <v>12.024141697815057</v>
      </c>
      <c r="N237" s="4">
        <v>8.1330000000000009</v>
      </c>
      <c r="O237" s="4">
        <v>13.885714285714293</v>
      </c>
      <c r="P237" s="4">
        <v>2.0788418149912262</v>
      </c>
      <c r="Q237" s="36">
        <f t="shared" si="74"/>
        <v>70.370370372770367</v>
      </c>
      <c r="R237" t="str">
        <f t="shared" si="75"/>
        <v xml:space="preserve"> </v>
      </c>
      <c r="S237" s="37" t="str">
        <f t="shared" si="76"/>
        <v/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>
        <f t="shared" si="80"/>
        <v>0.13249954241673834</v>
      </c>
      <c r="X237" s="37" t="str">
        <f t="shared" si="81"/>
        <v/>
      </c>
      <c r="Y237" t="str">
        <f t="shared" si="89"/>
        <v xml:space="preserve"> </v>
      </c>
      <c r="Z237" s="1" t="str">
        <f t="shared" si="82"/>
        <v xml:space="preserve"> </v>
      </c>
      <c r="AA237">
        <f t="shared" si="90"/>
        <v>112</v>
      </c>
      <c r="AB237" s="1" t="str">
        <f t="shared" si="83"/>
        <v xml:space="preserve"> </v>
      </c>
      <c r="AC237" t="str">
        <f t="shared" si="91"/>
        <v xml:space="preserve"> </v>
      </c>
      <c r="AD237" s="1" t="str">
        <f t="shared" si="84"/>
        <v xml:space="preserve"> </v>
      </c>
      <c r="AE237">
        <f t="shared" si="92"/>
        <v>80</v>
      </c>
      <c r="AF237" t="str">
        <f t="shared" si="93"/>
        <v xml:space="preserve"> </v>
      </c>
      <c r="AG237">
        <f t="shared" si="85"/>
        <v>2.0788418173912264</v>
      </c>
      <c r="AH237" t="str">
        <f t="shared" si="86"/>
        <v xml:space="preserve"> </v>
      </c>
      <c r="AI237">
        <f t="shared" si="94"/>
        <v>187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295</v>
      </c>
      <c r="AP237" t="s">
        <v>1031</v>
      </c>
      <c r="AQ237">
        <v>-6.5961856036235167</v>
      </c>
      <c r="AR237">
        <v>-13.249954241673834</v>
      </c>
      <c r="AS237">
        <v>10.626392837872501</v>
      </c>
      <c r="AT237">
        <v>6.5961856036235167</v>
      </c>
      <c r="AU237">
        <v>13.249954241673834</v>
      </c>
      <c r="AV237" t="s">
        <v>1358</v>
      </c>
    </row>
    <row r="238" spans="1:48" x14ac:dyDescent="0.25">
      <c r="A238">
        <v>2.4100000000000047E-9</v>
      </c>
      <c r="B238" t="s">
        <v>381</v>
      </c>
      <c r="C238" s="3">
        <v>10</v>
      </c>
      <c r="D238" s="3">
        <v>8</v>
      </c>
      <c r="E238" s="3">
        <v>9</v>
      </c>
      <c r="F238" s="3">
        <v>27</v>
      </c>
      <c r="G238" s="4">
        <v>70</v>
      </c>
      <c r="H238" s="4">
        <v>69.19</v>
      </c>
      <c r="I238" s="5">
        <v>7537.8183392599994</v>
      </c>
      <c r="J238" s="4" t="s">
        <v>1019</v>
      </c>
      <c r="K238" s="4">
        <v>27.048475371383891</v>
      </c>
      <c r="L238" s="4">
        <v>9.7546520193040394</v>
      </c>
      <c r="M238" s="4">
        <v>7.728630034020485</v>
      </c>
      <c r="N238" s="4">
        <v>0.14499999999999999</v>
      </c>
      <c r="O238" s="4">
        <v>238.52653937616881</v>
      </c>
      <c r="P238" s="4">
        <v>4.0844052608758492</v>
      </c>
      <c r="Q238" s="36" t="str">
        <f t="shared" si="74"/>
        <v xml:space="preserve"> </v>
      </c>
      <c r="R238" t="str">
        <f t="shared" si="75"/>
        <v xml:space="preserve"> </v>
      </c>
      <c r="S238" s="37" t="str">
        <f t="shared" si="76"/>
        <v/>
      </c>
      <c r="T238" s="37" t="str">
        <f t="shared" si="77"/>
        <v/>
      </c>
      <c r="U238" s="37" t="str">
        <f t="shared" si="78"/>
        <v xml:space="preserve"> </v>
      </c>
      <c r="V238" s="37" t="str">
        <f t="shared" si="79"/>
        <v xml:space="preserve"> </v>
      </c>
      <c r="W238" s="37" t="str">
        <f t="shared" si="80"/>
        <v/>
      </c>
      <c r="X238" s="37">
        <f t="shared" si="81"/>
        <v>-0.14061291186343639</v>
      </c>
      <c r="Y238" t="str">
        <f t="shared" si="89"/>
        <v xml:space="preserve"> </v>
      </c>
      <c r="Z238" s="1" t="str">
        <f t="shared" si="82"/>
        <v xml:space="preserve"> </v>
      </c>
      <c r="AA238" t="str">
        <f t="shared" si="90"/>
        <v xml:space="preserve"> </v>
      </c>
      <c r="AB238" s="1">
        <f t="shared" si="83"/>
        <v>131</v>
      </c>
      <c r="AC238" t="str">
        <f t="shared" si="91"/>
        <v xml:space="preserve"> 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4.0844052632858494</v>
      </c>
      <c r="AH238" t="str">
        <f t="shared" si="86"/>
        <v xml:space="preserve"> </v>
      </c>
      <c r="AI238">
        <f t="shared" si="94"/>
        <v>40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381</v>
      </c>
      <c r="AP238" t="s">
        <v>1078</v>
      </c>
      <c r="AQ238" t="e">
        <v>#VALUE!</v>
      </c>
      <c r="AR238">
        <v>14.061291186343638</v>
      </c>
      <c r="AS238">
        <v>1.1706894059835271</v>
      </c>
      <c r="AT238" t="e">
        <v>#VALUE!</v>
      </c>
      <c r="AU238">
        <v>-14.061291186343638</v>
      </c>
      <c r="AV238" t="s">
        <v>1359</v>
      </c>
    </row>
    <row r="239" spans="1:48" x14ac:dyDescent="0.25">
      <c r="A239">
        <v>2.4200000000000049E-9</v>
      </c>
      <c r="B239" t="s">
        <v>300</v>
      </c>
      <c r="C239" s="3">
        <v>9</v>
      </c>
      <c r="D239" s="3">
        <v>1</v>
      </c>
      <c r="E239" s="3">
        <v>16</v>
      </c>
      <c r="F239" s="3">
        <v>26</v>
      </c>
      <c r="G239" s="4">
        <v>19</v>
      </c>
      <c r="H239" s="4">
        <v>15.51</v>
      </c>
      <c r="I239" s="5">
        <v>22825.26486933</v>
      </c>
      <c r="J239" s="4">
        <v>9.828897338403042</v>
      </c>
      <c r="K239" s="4">
        <v>9.1558441558441555</v>
      </c>
      <c r="L239" s="4">
        <v>5.4780501408038615</v>
      </c>
      <c r="M239" s="4">
        <v>5.3309484829611176</v>
      </c>
      <c r="N239" s="4">
        <v>1.536</v>
      </c>
      <c r="O239" s="4">
        <v>37.741935483870961</v>
      </c>
      <c r="P239" s="4">
        <v>3.0174081237911028</v>
      </c>
      <c r="Q239" s="36" t="str">
        <f t="shared" si="74"/>
        <v xml:space="preserve"> </v>
      </c>
      <c r="R239" t="str">
        <f t="shared" si="75"/>
        <v xml:space="preserve"> </v>
      </c>
      <c r="S239" s="37">
        <f t="shared" si="76"/>
        <v>0.22501612105313987</v>
      </c>
      <c r="T239" s="37" t="str">
        <f t="shared" si="77"/>
        <v/>
      </c>
      <c r="U239" s="37" t="str">
        <f t="shared" si="78"/>
        <v/>
      </c>
      <c r="V239" s="37" t="str">
        <f t="shared" si="79"/>
        <v/>
      </c>
      <c r="W239" s="37" t="str">
        <f t="shared" si="80"/>
        <v/>
      </c>
      <c r="X239" s="37">
        <f t="shared" si="81"/>
        <v>-0.51738252170809829</v>
      </c>
      <c r="Y239" t="str">
        <f t="shared" si="89"/>
        <v xml:space="preserve"> </v>
      </c>
      <c r="Z239" s="1" t="str">
        <f t="shared" si="82"/>
        <v xml:space="preserve"> </v>
      </c>
      <c r="AA239" t="str">
        <f t="shared" si="90"/>
        <v xml:space="preserve"> </v>
      </c>
      <c r="AB239" s="1">
        <f t="shared" si="83"/>
        <v>15</v>
      </c>
      <c r="AC239">
        <f t="shared" si="91"/>
        <v>87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3.017408126211103</v>
      </c>
      <c r="AH239" t="str">
        <f t="shared" si="86"/>
        <v xml:space="preserve"> </v>
      </c>
      <c r="AI239">
        <f t="shared" si="94"/>
        <v>115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300</v>
      </c>
      <c r="AP239" t="s">
        <v>1033</v>
      </c>
      <c r="AQ239">
        <v>43.017423602706565</v>
      </c>
      <c r="AR239">
        <v>51.73825217080983</v>
      </c>
      <c r="AS239">
        <v>22.501611863313986</v>
      </c>
      <c r="AT239">
        <v>-43.017423602706565</v>
      </c>
      <c r="AU239">
        <v>-51.73825217080983</v>
      </c>
      <c r="AV239" t="s">
        <v>1360</v>
      </c>
    </row>
    <row r="240" spans="1:48" x14ac:dyDescent="0.25">
      <c r="A240">
        <v>2.4300000000000051E-9</v>
      </c>
      <c r="B240" t="s">
        <v>267</v>
      </c>
      <c r="C240" s="3">
        <v>9</v>
      </c>
      <c r="D240" s="3">
        <v>0</v>
      </c>
      <c r="E240" s="3">
        <v>9</v>
      </c>
      <c r="F240" s="3">
        <v>18</v>
      </c>
      <c r="G240" s="4">
        <v>29</v>
      </c>
      <c r="H240" s="4">
        <v>23.96</v>
      </c>
      <c r="I240" s="5">
        <v>37914.507851679999</v>
      </c>
      <c r="J240" s="4">
        <v>11.051660516605166</v>
      </c>
      <c r="K240" s="4">
        <v>10.417391304347825</v>
      </c>
      <c r="L240" s="4">
        <v>8.0867864678064763</v>
      </c>
      <c r="M240" s="4">
        <v>7.8454263675321405</v>
      </c>
      <c r="N240" s="4">
        <v>2.008</v>
      </c>
      <c r="O240" s="4">
        <v>22.500000000000007</v>
      </c>
      <c r="P240" s="4">
        <v>2.6502504173622703</v>
      </c>
      <c r="Q240" s="36" t="str">
        <f t="shared" si="74"/>
        <v xml:space="preserve"> </v>
      </c>
      <c r="R240" t="str">
        <f t="shared" si="75"/>
        <v xml:space="preserve"> </v>
      </c>
      <c r="S240" s="37">
        <f t="shared" si="76"/>
        <v>0.21035058673717869</v>
      </c>
      <c r="T240" s="37" t="str">
        <f t="shared" si="77"/>
        <v/>
      </c>
      <c r="U240" s="37" t="str">
        <f t="shared" si="78"/>
        <v/>
      </c>
      <c r="V240" s="37" t="str">
        <f t="shared" si="79"/>
        <v/>
      </c>
      <c r="W240" s="37" t="str">
        <f t="shared" si="80"/>
        <v/>
      </c>
      <c r="X240" s="37">
        <f t="shared" si="81"/>
        <v>-0.28755225084428904</v>
      </c>
      <c r="Y240" t="str">
        <f t="shared" si="89"/>
        <v xml:space="preserve"> </v>
      </c>
      <c r="Z240" s="1" t="str">
        <f t="shared" si="82"/>
        <v xml:space="preserve"> </v>
      </c>
      <c r="AA240" t="str">
        <f t="shared" si="90"/>
        <v xml:space="preserve"> </v>
      </c>
      <c r="AB240" s="1">
        <f t="shared" si="83"/>
        <v>79</v>
      </c>
      <c r="AC240">
        <f t="shared" si="91"/>
        <v>95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>
        <f t="shared" si="85"/>
        <v>2.6502504197922705</v>
      </c>
      <c r="AH240" t="str">
        <f t="shared" si="86"/>
        <v xml:space="preserve"> </v>
      </c>
      <c r="AI240">
        <f t="shared" si="94"/>
        <v>143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267</v>
      </c>
      <c r="AP240" t="s">
        <v>1033</v>
      </c>
      <c r="AQ240">
        <v>35.928510796031489</v>
      </c>
      <c r="AR240">
        <v>28.755225084428904</v>
      </c>
      <c r="AS240">
        <v>21.035058430717868</v>
      </c>
      <c r="AT240">
        <v>-35.928510796031489</v>
      </c>
      <c r="AU240">
        <v>-28.755225084428904</v>
      </c>
      <c r="AV240" t="s">
        <v>1361</v>
      </c>
    </row>
    <row r="241" spans="1:48" x14ac:dyDescent="0.25">
      <c r="A241">
        <v>2.4400000000000052E-9</v>
      </c>
      <c r="B241" t="s">
        <v>322</v>
      </c>
      <c r="C241" s="3">
        <v>3</v>
      </c>
      <c r="D241" s="3">
        <v>1</v>
      </c>
      <c r="E241" s="3">
        <v>6</v>
      </c>
      <c r="F241" s="3">
        <v>10</v>
      </c>
      <c r="G241" s="4">
        <v>26</v>
      </c>
      <c r="H241" s="4">
        <v>26.76</v>
      </c>
      <c r="I241" s="5">
        <v>5499.7371432</v>
      </c>
      <c r="J241" s="4">
        <v>13.758354755784062</v>
      </c>
      <c r="K241" s="4">
        <v>12.859202306583374</v>
      </c>
      <c r="L241" s="4">
        <v>7.679215060625399</v>
      </c>
      <c r="M241" s="4">
        <v>7.4036044283821045</v>
      </c>
      <c r="N241" s="4">
        <v>1.9450000000000001</v>
      </c>
      <c r="O241" s="4">
        <v>-30.954629647902621</v>
      </c>
      <c r="P241" s="4">
        <v>3.7219730941704032</v>
      </c>
      <c r="Q241" s="36" t="str">
        <f t="shared" si="74"/>
        <v xml:space="preserve"> </v>
      </c>
      <c r="R241" t="str">
        <f t="shared" si="75"/>
        <v xml:space="preserve"> </v>
      </c>
      <c r="S241" s="37" t="str">
        <f t="shared" si="76"/>
        <v/>
      </c>
      <c r="T241" s="37" t="str">
        <f t="shared" si="77"/>
        <v/>
      </c>
      <c r="U241" s="37" t="str">
        <f t="shared" si="78"/>
        <v/>
      </c>
      <c r="V241" s="37" t="str">
        <f t="shared" si="79"/>
        <v/>
      </c>
      <c r="W241" s="37" t="str">
        <f t="shared" si="80"/>
        <v/>
      </c>
      <c r="X241" s="37">
        <f t="shared" si="81"/>
        <v>-0.32345938562797116</v>
      </c>
      <c r="Y241" t="str">
        <f t="shared" si="89"/>
        <v xml:space="preserve"> </v>
      </c>
      <c r="Z241" s="1" t="str">
        <f t="shared" si="82"/>
        <v xml:space="preserve"> </v>
      </c>
      <c r="AA241" t="str">
        <f t="shared" si="90"/>
        <v xml:space="preserve"> </v>
      </c>
      <c r="AB241" s="1">
        <f t="shared" si="83"/>
        <v>67</v>
      </c>
      <c r="AC241" t="str">
        <f t="shared" si="91"/>
        <v xml:space="preserve"> </v>
      </c>
      <c r="AD241" s="1" t="str">
        <f t="shared" si="84"/>
        <v xml:space="preserve"> </v>
      </c>
      <c r="AE241" t="str">
        <f t="shared" si="92"/>
        <v xml:space="preserve"> </v>
      </c>
      <c r="AF241" t="str">
        <f t="shared" si="93"/>
        <v xml:space="preserve"> </v>
      </c>
      <c r="AG241">
        <f t="shared" si="85"/>
        <v>3.7219730966104034</v>
      </c>
      <c r="AH241" t="str">
        <f t="shared" si="86"/>
        <v xml:space="preserve"> </v>
      </c>
      <c r="AI241">
        <f t="shared" si="94"/>
        <v>56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322</v>
      </c>
      <c r="AP241" t="s">
        <v>1028</v>
      </c>
      <c r="AQ241">
        <v>20.236576496798609</v>
      </c>
      <c r="AR241">
        <v>32.345938562797116</v>
      </c>
      <c r="AS241">
        <v>-2.840059790732441</v>
      </c>
      <c r="AT241">
        <v>-20.236576496798609</v>
      </c>
      <c r="AU241">
        <v>-32.345938562797116</v>
      </c>
      <c r="AV241" t="s">
        <v>1362</v>
      </c>
    </row>
    <row r="242" spans="1:48" x14ac:dyDescent="0.25">
      <c r="A242">
        <v>2.4500000000000054E-9</v>
      </c>
      <c r="B242" t="s">
        <v>385</v>
      </c>
      <c r="C242" s="3">
        <v>3</v>
      </c>
      <c r="D242" s="3">
        <v>2</v>
      </c>
      <c r="E242" s="3">
        <v>10</v>
      </c>
      <c r="F242" s="3">
        <v>15</v>
      </c>
      <c r="G242" s="4">
        <v>35.5</v>
      </c>
      <c r="H242" s="4">
        <v>41.3</v>
      </c>
      <c r="I242" s="5">
        <v>22017.769435199996</v>
      </c>
      <c r="J242" s="4">
        <v>22.519083969465647</v>
      </c>
      <c r="K242" s="4">
        <v>21.244855967078188</v>
      </c>
      <c r="L242" s="4">
        <v>15.587677741555108</v>
      </c>
      <c r="M242" s="4">
        <v>14.811152940183986</v>
      </c>
      <c r="N242" s="4">
        <v>1.7450000000000001</v>
      </c>
      <c r="O242" s="4">
        <v>18.780487804878053</v>
      </c>
      <c r="P242" s="4">
        <v>1.9588377723970947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>
        <f t="shared" si="80"/>
        <v>0.37327799685897123</v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>
        <f t="shared" si="90"/>
        <v>57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 t="str">
        <f t="shared" si="85"/>
        <v xml:space="preserve"> </v>
      </c>
      <c r="AH242" t="str">
        <f t="shared" si="86"/>
        <v xml:space="preserve"> </v>
      </c>
      <c r="AI242" t="str">
        <f t="shared" si="94"/>
        <v xml:space="preserve"> 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385</v>
      </c>
      <c r="AP242" t="s">
        <v>1020</v>
      </c>
      <c r="AQ242">
        <v>-30.553344745345612</v>
      </c>
      <c r="AR242">
        <v>-37.327799685897119</v>
      </c>
      <c r="AS242">
        <v>-14.043583535108951</v>
      </c>
      <c r="AT242">
        <v>30.553344745345612</v>
      </c>
      <c r="AU242">
        <v>37.327799685897119</v>
      </c>
      <c r="AV242" t="s">
        <v>1363</v>
      </c>
    </row>
    <row r="243" spans="1:48" x14ac:dyDescent="0.25">
      <c r="A243">
        <v>2.4600000000000056E-9</v>
      </c>
      <c r="B243" t="s">
        <v>379</v>
      </c>
      <c r="C243" s="3">
        <v>11</v>
      </c>
      <c r="D243" s="3">
        <v>0</v>
      </c>
      <c r="E243" s="3">
        <v>2</v>
      </c>
      <c r="F243" s="3">
        <v>13</v>
      </c>
      <c r="G243" s="4">
        <v>187.5</v>
      </c>
      <c r="H243" s="4">
        <v>173.53</v>
      </c>
      <c r="I243" s="5">
        <v>20390.91231562</v>
      </c>
      <c r="J243" s="4">
        <v>22.119821542383686</v>
      </c>
      <c r="K243" s="4">
        <v>19.482429549792297</v>
      </c>
      <c r="L243" s="4">
        <v>15.368043254257698</v>
      </c>
      <c r="M243" s="4">
        <v>14.13542560253117</v>
      </c>
      <c r="N243" s="4">
        <v>7.8449999999999998</v>
      </c>
      <c r="O243" s="4">
        <v>14.491017964071871</v>
      </c>
      <c r="P243" s="4">
        <v>1.5127067365873337</v>
      </c>
      <c r="Q243" s="36">
        <f t="shared" si="74"/>
        <v>84.615384617844612</v>
      </c>
      <c r="R243" t="str">
        <f t="shared" si="75"/>
        <v xml:space="preserve"> </v>
      </c>
      <c r="S243" s="37" t="str">
        <f t="shared" si="76"/>
        <v/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>
        <f t="shared" si="80"/>
        <v>0.3539281479746279</v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>
        <f t="shared" si="90"/>
        <v>61</v>
      </c>
      <c r="AB243" s="1" t="str">
        <f t="shared" si="83"/>
        <v xml:space="preserve"> </v>
      </c>
      <c r="AC243" t="str">
        <f t="shared" si="91"/>
        <v xml:space="preserve"> </v>
      </c>
      <c r="AD243" s="1" t="str">
        <f t="shared" si="84"/>
        <v xml:space="preserve"> </v>
      </c>
      <c r="AE243">
        <f t="shared" si="92"/>
        <v>22</v>
      </c>
      <c r="AF243" t="str">
        <f t="shared" si="93"/>
        <v xml:space="preserve"> </v>
      </c>
      <c r="AG243" t="str">
        <f t="shared" si="85"/>
        <v xml:space="preserve"> </v>
      </c>
      <c r="AH243" t="str">
        <f t="shared" si="86"/>
        <v xml:space="preserve"> </v>
      </c>
      <c r="AI243" t="str">
        <f t="shared" si="94"/>
        <v xml:space="preserve"> 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379</v>
      </c>
      <c r="AP243" t="s">
        <v>1031</v>
      </c>
      <c r="AQ243">
        <v>-28.238639344478834</v>
      </c>
      <c r="AR243">
        <v>-35.39281479746279</v>
      </c>
      <c r="AS243">
        <v>8.0504811848095326</v>
      </c>
      <c r="AT243">
        <v>28.238639344478834</v>
      </c>
      <c r="AU243">
        <v>35.39281479746279</v>
      </c>
      <c r="AV243" t="s">
        <v>1364</v>
      </c>
    </row>
    <row r="244" spans="1:48" x14ac:dyDescent="0.25">
      <c r="A244">
        <v>2.4700000000000057E-9</v>
      </c>
      <c r="B244" t="s">
        <v>626</v>
      </c>
      <c r="C244" s="3">
        <v>8</v>
      </c>
      <c r="D244" s="3">
        <v>2</v>
      </c>
      <c r="E244" s="3">
        <v>11</v>
      </c>
      <c r="F244" s="3">
        <v>21</v>
      </c>
      <c r="G244" s="4">
        <v>81</v>
      </c>
      <c r="H244" s="4">
        <v>85.07</v>
      </c>
      <c r="I244" s="5">
        <v>13025.192837969998</v>
      </c>
      <c r="J244" s="4">
        <v>19.198826450011282</v>
      </c>
      <c r="K244" s="4">
        <v>17.609190643759053</v>
      </c>
      <c r="L244" s="4">
        <v>14.040430915279963</v>
      </c>
      <c r="M244" s="4">
        <v>13.71147722343313</v>
      </c>
      <c r="N244" s="4">
        <v>4.1150000000000002</v>
      </c>
      <c r="O244" s="4">
        <v>15.862068965517242</v>
      </c>
      <c r="P244" s="4" t="s">
        <v>166</v>
      </c>
      <c r="Q244" s="36" t="str">
        <f t="shared" si="74"/>
        <v xml:space="preserve"> </v>
      </c>
      <c r="R244" t="str">
        <f t="shared" si="75"/>
        <v xml:space="preserve"> </v>
      </c>
      <c r="S244" s="37" t="str">
        <f t="shared" si="76"/>
        <v/>
      </c>
      <c r="T244" s="37" t="str">
        <f t="shared" si="77"/>
        <v/>
      </c>
      <c r="U244" s="37" t="str">
        <f t="shared" si="78"/>
        <v/>
      </c>
      <c r="V244" s="37" t="str">
        <f t="shared" si="79"/>
        <v/>
      </c>
      <c r="W244" s="37">
        <f t="shared" si="80"/>
        <v>0.23696519533311977</v>
      </c>
      <c r="X244" s="37" t="str">
        <f t="shared" si="81"/>
        <v/>
      </c>
      <c r="Y244" t="str">
        <f t="shared" si="89"/>
        <v xml:space="preserve"> </v>
      </c>
      <c r="Z244" s="1" t="str">
        <f t="shared" si="82"/>
        <v xml:space="preserve"> </v>
      </c>
      <c r="AA244">
        <f t="shared" si="90"/>
        <v>83</v>
      </c>
      <c r="AB244" s="1" t="str">
        <f t="shared" si="83"/>
        <v xml:space="preserve"> </v>
      </c>
      <c r="AC244" t="str">
        <f t="shared" si="91"/>
        <v xml:space="preserve"> 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 t="str">
        <f t="shared" si="85"/>
        <v xml:space="preserve"> </v>
      </c>
      <c r="AH244" t="str">
        <f t="shared" si="86"/>
        <v xml:space="preserve"> </v>
      </c>
      <c r="AI244" t="str">
        <f t="shared" si="94"/>
        <v xml:space="preserve"> 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626</v>
      </c>
      <c r="AP244" t="s">
        <v>1054</v>
      </c>
      <c r="AQ244">
        <v>-11.304305789391233</v>
      </c>
      <c r="AR244">
        <v>-23.696519533311978</v>
      </c>
      <c r="AS244">
        <v>-4.7842952862348636</v>
      </c>
      <c r="AT244">
        <v>11.304305789391233</v>
      </c>
      <c r="AU244">
        <v>23.696519533311978</v>
      </c>
      <c r="AV244" t="s">
        <v>1365</v>
      </c>
    </row>
    <row r="245" spans="1:48" x14ac:dyDescent="0.25">
      <c r="A245">
        <v>2.4800000000000059E-9</v>
      </c>
      <c r="B245" t="s">
        <v>414</v>
      </c>
      <c r="C245" s="3">
        <v>7</v>
      </c>
      <c r="D245" s="3">
        <v>3</v>
      </c>
      <c r="E245" s="3">
        <v>11</v>
      </c>
      <c r="F245" s="3">
        <v>21</v>
      </c>
      <c r="G245" s="4">
        <v>22</v>
      </c>
      <c r="H245" s="4">
        <v>19.43</v>
      </c>
      <c r="I245" s="5">
        <v>14410.792736920001</v>
      </c>
      <c r="J245" s="4">
        <v>20.366876310272534</v>
      </c>
      <c r="K245" s="4">
        <v>25.135834411384216</v>
      </c>
      <c r="L245" s="4">
        <v>11.650827875214206</v>
      </c>
      <c r="M245" s="4">
        <v>11.701859043541909</v>
      </c>
      <c r="N245" s="4">
        <v>0.879</v>
      </c>
      <c r="O245" s="4">
        <v>34.156462817058355</v>
      </c>
      <c r="P245" s="4">
        <v>4.3798250128667009</v>
      </c>
      <c r="Q245" s="36" t="str">
        <f t="shared" si="74"/>
        <v xml:space="preserve"> </v>
      </c>
      <c r="R245" t="str">
        <f t="shared" si="75"/>
        <v xml:space="preserve"> </v>
      </c>
      <c r="S245" s="37" t="str">
        <f t="shared" si="76"/>
        <v/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 t="str">
        <f t="shared" si="81"/>
        <v/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 t="str">
        <f t="shared" si="83"/>
        <v xml:space="preserve"> </v>
      </c>
      <c r="AC245" t="str">
        <f t="shared" si="91"/>
        <v xml:space="preserve"> </v>
      </c>
      <c r="AD245" s="1" t="str">
        <f t="shared" si="84"/>
        <v xml:space="preserve"> </v>
      </c>
      <c r="AE245" t="str">
        <f t="shared" si="92"/>
        <v xml:space="preserve"> </v>
      </c>
      <c r="AF245" t="str">
        <f t="shared" si="93"/>
        <v xml:space="preserve"> </v>
      </c>
      <c r="AG245">
        <f t="shared" si="85"/>
        <v>4.3798250153467011</v>
      </c>
      <c r="AH245" t="str">
        <f t="shared" si="86"/>
        <v xml:space="preserve"> </v>
      </c>
      <c r="AI245">
        <f t="shared" si="94"/>
        <v>30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414</v>
      </c>
      <c r="AP245" t="s">
        <v>1035</v>
      </c>
      <c r="AQ245">
        <v>-18.076020673229777</v>
      </c>
      <c r="AR245">
        <v>-2.6440617486527707</v>
      </c>
      <c r="AS245">
        <v>13.226968605249612</v>
      </c>
      <c r="AT245">
        <v>18.076020673229777</v>
      </c>
      <c r="AU245">
        <v>2.6440617486527707</v>
      </c>
      <c r="AV245" t="s">
        <v>1366</v>
      </c>
    </row>
    <row r="246" spans="1:48" x14ac:dyDescent="0.25">
      <c r="A246">
        <v>2.4900000000000061E-9</v>
      </c>
      <c r="B246" t="s">
        <v>383</v>
      </c>
      <c r="C246" s="3">
        <v>3</v>
      </c>
      <c r="D246" s="3">
        <v>5</v>
      </c>
      <c r="E246" s="3">
        <v>13</v>
      </c>
      <c r="F246" s="3">
        <v>21</v>
      </c>
      <c r="G246" s="4">
        <v>99</v>
      </c>
      <c r="H246" s="4">
        <v>105.5</v>
      </c>
      <c r="I246" s="5">
        <v>22082.491116000001</v>
      </c>
      <c r="J246" s="4">
        <v>18.735570946545906</v>
      </c>
      <c r="K246" s="4">
        <v>17.748990578734858</v>
      </c>
      <c r="L246" s="4">
        <v>13.515276161150556</v>
      </c>
      <c r="M246" s="4">
        <v>13.077416926336783</v>
      </c>
      <c r="N246" s="4">
        <v>5.36</v>
      </c>
      <c r="O246" s="4">
        <v>17.293233082706767</v>
      </c>
      <c r="P246" s="4">
        <v>2.8341232227488153</v>
      </c>
      <c r="Q246" s="36" t="str">
        <f t="shared" si="74"/>
        <v xml:space="preserve"> </v>
      </c>
      <c r="R246" t="str">
        <f t="shared" si="75"/>
        <v xml:space="preserve"> </v>
      </c>
      <c r="S246" s="37" t="str">
        <f t="shared" si="76"/>
        <v/>
      </c>
      <c r="T246" s="37" t="str">
        <f t="shared" si="77"/>
        <v/>
      </c>
      <c r="U246" s="37" t="str">
        <f t="shared" si="78"/>
        <v/>
      </c>
      <c r="V246" s="37" t="str">
        <f t="shared" si="79"/>
        <v/>
      </c>
      <c r="W246" s="37">
        <f t="shared" si="80"/>
        <v>0.19069894061903914</v>
      </c>
      <c r="X246" s="37" t="str">
        <f t="shared" si="81"/>
        <v/>
      </c>
      <c r="Y246" t="str">
        <f t="shared" si="89"/>
        <v xml:space="preserve"> </v>
      </c>
      <c r="Z246" s="1" t="str">
        <f t="shared" si="82"/>
        <v xml:space="preserve"> </v>
      </c>
      <c r="AA246">
        <f t="shared" si="90"/>
        <v>92</v>
      </c>
      <c r="AB246" s="1" t="str">
        <f t="shared" si="83"/>
        <v xml:space="preserve"> </v>
      </c>
      <c r="AC246" t="str">
        <f t="shared" si="91"/>
        <v xml:space="preserve"> </v>
      </c>
      <c r="AD246" s="1" t="str">
        <f t="shared" si="84"/>
        <v xml:space="preserve"> </v>
      </c>
      <c r="AE246" t="str">
        <f t="shared" si="92"/>
        <v xml:space="preserve"> </v>
      </c>
      <c r="AF246" t="str">
        <f t="shared" si="93"/>
        <v xml:space="preserve"> </v>
      </c>
      <c r="AG246">
        <f t="shared" si="85"/>
        <v>2.8341232252388155</v>
      </c>
      <c r="AH246" t="str">
        <f t="shared" si="86"/>
        <v xml:space="preserve"> </v>
      </c>
      <c r="AI246">
        <f t="shared" si="94"/>
        <v>123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383</v>
      </c>
      <c r="AP246" t="s">
        <v>1020</v>
      </c>
      <c r="AQ246">
        <v>-8.6186034965670686</v>
      </c>
      <c r="AR246">
        <v>-19.069894061903913</v>
      </c>
      <c r="AS246">
        <v>-6.1611374407582904</v>
      </c>
      <c r="AT246">
        <v>8.6186034965670686</v>
      </c>
      <c r="AU246">
        <v>19.069894061903913</v>
      </c>
      <c r="AV246" t="s">
        <v>1367</v>
      </c>
    </row>
    <row r="247" spans="1:48" x14ac:dyDescent="0.25">
      <c r="A247">
        <v>2.5000000000000063E-9</v>
      </c>
      <c r="B247" t="s">
        <v>389</v>
      </c>
      <c r="C247" s="3">
        <v>15</v>
      </c>
      <c r="D247" s="3">
        <v>1</v>
      </c>
      <c r="E247" s="3">
        <v>7</v>
      </c>
      <c r="F247" s="3">
        <v>23</v>
      </c>
      <c r="G247" s="4">
        <v>371</v>
      </c>
      <c r="H247" s="4">
        <v>328.35</v>
      </c>
      <c r="I247" s="5">
        <v>45234.614688450005</v>
      </c>
      <c r="J247" s="4">
        <v>19.13127075686069</v>
      </c>
      <c r="K247" s="4">
        <v>17.00238193869097</v>
      </c>
      <c r="L247" s="4">
        <v>8.8548384800466966</v>
      </c>
      <c r="M247" s="4">
        <v>7.5875598381283238</v>
      </c>
      <c r="N247" s="4">
        <v>14.157</v>
      </c>
      <c r="O247" s="4">
        <v>25.427728613569311</v>
      </c>
      <c r="P247" s="4">
        <v>0.61184711435967709</v>
      </c>
      <c r="Q247" s="36" t="str">
        <f t="shared" si="74"/>
        <v xml:space="preserve"> 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/>
      </c>
      <c r="V247" s="37" t="str">
        <f t="shared" si="79"/>
        <v/>
      </c>
      <c r="W247" s="37" t="str">
        <f t="shared" si="80"/>
        <v/>
      </c>
      <c r="X247" s="37">
        <f t="shared" si="81"/>
        <v>-0.21988669178279374</v>
      </c>
      <c r="Y247" t="str">
        <f t="shared" si="89"/>
        <v xml:space="preserve"> </v>
      </c>
      <c r="Z247" s="1" t="str">
        <f t="shared" si="82"/>
        <v xml:space="preserve"> </v>
      </c>
      <c r="AA247" t="str">
        <f t="shared" si="90"/>
        <v xml:space="preserve"> </v>
      </c>
      <c r="AB247" s="1">
        <f t="shared" si="83"/>
        <v>104</v>
      </c>
      <c r="AC247" t="str">
        <f t="shared" si="91"/>
        <v xml:space="preserve"> </v>
      </c>
      <c r="AD247" s="1" t="str">
        <f t="shared" si="84"/>
        <v xml:space="preserve"> </v>
      </c>
      <c r="AE247" t="str">
        <f t="shared" si="92"/>
        <v xml:space="preserve"> </v>
      </c>
      <c r="AF247" t="str">
        <f t="shared" si="93"/>
        <v xml:space="preserve"> </v>
      </c>
      <c r="AG247" t="str">
        <f t="shared" si="85"/>
        <v xml:space="preserve"> </v>
      </c>
      <c r="AH247" t="str">
        <f t="shared" si="86"/>
        <v xml:space="preserve"> </v>
      </c>
      <c r="AI247" t="str">
        <f t="shared" si="94"/>
        <v xml:space="preserve"> 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389</v>
      </c>
      <c r="AP247" t="s">
        <v>1054</v>
      </c>
      <c r="AQ247">
        <v>-10.912654791981268</v>
      </c>
      <c r="AR247">
        <v>21.988669178279373</v>
      </c>
      <c r="AS247">
        <v>12.98918836607279</v>
      </c>
      <c r="AT247">
        <v>10.912654791981268</v>
      </c>
      <c r="AU247">
        <v>-21.988669178279373</v>
      </c>
      <c r="AV247" t="s">
        <v>1368</v>
      </c>
    </row>
    <row r="248" spans="1:48" x14ac:dyDescent="0.25">
      <c r="A248">
        <v>2.5100000000000064E-9</v>
      </c>
      <c r="B248" t="s">
        <v>269</v>
      </c>
      <c r="C248" s="3">
        <v>8</v>
      </c>
      <c r="D248" s="3">
        <v>3</v>
      </c>
      <c r="E248" s="3">
        <v>15</v>
      </c>
      <c r="F248" s="3">
        <v>26</v>
      </c>
      <c r="G248" s="4">
        <v>166.5</v>
      </c>
      <c r="H248" s="4">
        <v>145.12</v>
      </c>
      <c r="I248" s="5">
        <v>132460.91958767999</v>
      </c>
      <c r="J248" s="4">
        <v>10.347974900171135</v>
      </c>
      <c r="K248" s="4">
        <v>9.9315630988228847</v>
      </c>
      <c r="L248" s="4">
        <v>8.0297318346489526</v>
      </c>
      <c r="M248" s="4">
        <v>8.0872191590577316</v>
      </c>
      <c r="N248" s="4">
        <v>13.805</v>
      </c>
      <c r="O248" s="4">
        <v>-6.2355212355212259</v>
      </c>
      <c r="P248" s="4">
        <v>4.4893880926130096</v>
      </c>
      <c r="Q248" s="36" t="str">
        <f t="shared" si="74"/>
        <v xml:space="preserve"> </v>
      </c>
      <c r="R248" t="str">
        <f t="shared" si="75"/>
        <v xml:space="preserve"> </v>
      </c>
      <c r="S248" s="37" t="str">
        <f t="shared" si="76"/>
        <v/>
      </c>
      <c r="T248" s="37" t="str">
        <f t="shared" si="77"/>
        <v/>
      </c>
      <c r="U248" s="37" t="str">
        <f t="shared" si="78"/>
        <v/>
      </c>
      <c r="V248" s="37" t="str">
        <f t="shared" si="79"/>
        <v/>
      </c>
      <c r="W248" s="37" t="str">
        <f t="shared" si="80"/>
        <v/>
      </c>
      <c r="X248" s="37">
        <f t="shared" si="81"/>
        <v>-0.29257877715777636</v>
      </c>
      <c r="Y248" t="str">
        <f t="shared" si="89"/>
        <v xml:space="preserve"> </v>
      </c>
      <c r="Z248" s="1" t="str">
        <f t="shared" si="82"/>
        <v xml:space="preserve"> </v>
      </c>
      <c r="AA248" t="str">
        <f t="shared" si="90"/>
        <v xml:space="preserve"> </v>
      </c>
      <c r="AB248" s="1">
        <f t="shared" si="83"/>
        <v>74</v>
      </c>
      <c r="AC248" t="str">
        <f t="shared" si="91"/>
        <v xml:space="preserve"> </v>
      </c>
      <c r="AD248" s="1" t="str">
        <f t="shared" si="84"/>
        <v xml:space="preserve"> </v>
      </c>
      <c r="AE248" t="str">
        <f t="shared" si="92"/>
        <v xml:space="preserve"> </v>
      </c>
      <c r="AF248" t="str">
        <f t="shared" si="93"/>
        <v xml:space="preserve"> </v>
      </c>
      <c r="AG248">
        <f t="shared" si="85"/>
        <v>4.4893880951230098</v>
      </c>
      <c r="AH248" t="str">
        <f t="shared" si="86"/>
        <v xml:space="preserve"> </v>
      </c>
      <c r="AI248">
        <f t="shared" si="94"/>
        <v>26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269</v>
      </c>
      <c r="AP248" t="s">
        <v>1033</v>
      </c>
      <c r="AQ248">
        <v>40.008095516227947</v>
      </c>
      <c r="AR248">
        <v>29.257877715777635</v>
      </c>
      <c r="AS248">
        <v>14.732635060639465</v>
      </c>
      <c r="AT248">
        <v>-40.008095516227947</v>
      </c>
      <c r="AU248">
        <v>-29.257877715777635</v>
      </c>
      <c r="AV248" t="s">
        <v>1369</v>
      </c>
    </row>
    <row r="249" spans="1:48" x14ac:dyDescent="0.25">
      <c r="A249">
        <v>2.5200000000000066E-9</v>
      </c>
      <c r="B249" t="s">
        <v>675</v>
      </c>
      <c r="C249" s="3">
        <v>15</v>
      </c>
      <c r="D249" s="3">
        <v>0</v>
      </c>
      <c r="E249" s="3">
        <v>3</v>
      </c>
      <c r="F249" s="3">
        <v>18</v>
      </c>
      <c r="G249" s="4">
        <v>83</v>
      </c>
      <c r="H249" s="4">
        <v>74.930000000000007</v>
      </c>
      <c r="I249" s="5">
        <v>42967.600092060005</v>
      </c>
      <c r="J249" s="4">
        <v>19.467394128345024</v>
      </c>
      <c r="K249" s="4">
        <v>17.474347014925375</v>
      </c>
      <c r="L249" s="4">
        <v>14.214764689311153</v>
      </c>
      <c r="M249" s="4">
        <v>13.207612777914829</v>
      </c>
      <c r="N249" s="4">
        <v>3.4710000000000001</v>
      </c>
      <c r="O249" s="4">
        <v>9.5890410958904209</v>
      </c>
      <c r="P249" s="4">
        <v>1.4253303082877353</v>
      </c>
      <c r="Q249" s="36">
        <f t="shared" si="74"/>
        <v>83.333333335853325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/>
      </c>
      <c r="V249" s="37" t="str">
        <f t="shared" si="79"/>
        <v/>
      </c>
      <c r="W249" s="37">
        <f t="shared" si="80"/>
        <v>0.25232404095180883</v>
      </c>
      <c r="X249" s="37" t="str">
        <f t="shared" si="81"/>
        <v/>
      </c>
      <c r="Y249" t="str">
        <f t="shared" si="89"/>
        <v xml:space="preserve"> </v>
      </c>
      <c r="Z249" s="1" t="str">
        <f t="shared" si="82"/>
        <v xml:space="preserve"> </v>
      </c>
      <c r="AA249">
        <f t="shared" si="90"/>
        <v>80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>
        <f t="shared" si="92"/>
        <v>23</v>
      </c>
      <c r="AF249" t="str">
        <f t="shared" si="93"/>
        <v xml:space="preserve"> </v>
      </c>
      <c r="AG249" t="str">
        <f t="shared" si="85"/>
        <v xml:space="preserve"> </v>
      </c>
      <c r="AH249" t="str">
        <f t="shared" si="86"/>
        <v xml:space="preserve"> </v>
      </c>
      <c r="AI249" t="str">
        <f t="shared" si="94"/>
        <v xml:space="preserve"> 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675</v>
      </c>
      <c r="AP249" t="s">
        <v>1024</v>
      </c>
      <c r="AQ249">
        <v>-12.861314446781758</v>
      </c>
      <c r="AR249">
        <v>-25.232404095180883</v>
      </c>
      <c r="AS249">
        <v>10.770052048578659</v>
      </c>
      <c r="AT249">
        <v>12.861314446781758</v>
      </c>
      <c r="AU249">
        <v>25.232404095180883</v>
      </c>
      <c r="AV249" t="s">
        <v>1370</v>
      </c>
    </row>
    <row r="250" spans="1:48" x14ac:dyDescent="0.25">
      <c r="A250">
        <v>2.5300000000000068E-9</v>
      </c>
      <c r="B250" t="s">
        <v>542</v>
      </c>
      <c r="C250" s="3">
        <v>7</v>
      </c>
      <c r="D250" s="3">
        <v>1</v>
      </c>
      <c r="E250" s="3">
        <v>1</v>
      </c>
      <c r="F250" s="3">
        <v>9</v>
      </c>
      <c r="G250" s="4">
        <v>260</v>
      </c>
      <c r="H250" s="4">
        <v>225.79</v>
      </c>
      <c r="I250" s="5">
        <v>19551.37376156</v>
      </c>
      <c r="J250" s="4" t="s">
        <v>1019</v>
      </c>
      <c r="K250" s="4" t="s">
        <v>1019</v>
      </c>
      <c r="L250" s="4">
        <v>30.848341685649206</v>
      </c>
      <c r="M250" s="4">
        <v>28.096311203319505</v>
      </c>
      <c r="N250" s="4">
        <v>4.1820000000000004</v>
      </c>
      <c r="O250" s="4">
        <v>23.164556962025308</v>
      </c>
      <c r="P250" s="4" t="s">
        <v>166</v>
      </c>
      <c r="Q250" s="36">
        <f t="shared" si="74"/>
        <v>77.777777780307773</v>
      </c>
      <c r="R250" t="str">
        <f t="shared" si="75"/>
        <v xml:space="preserve"> </v>
      </c>
      <c r="S250" s="37">
        <f t="shared" si="76"/>
        <v>0.15151246986690592</v>
      </c>
      <c r="T250" s="37" t="str">
        <f t="shared" si="77"/>
        <v/>
      </c>
      <c r="U250" s="37" t="str">
        <f t="shared" si="78"/>
        <v xml:space="preserve"> </v>
      </c>
      <c r="V250" s="37" t="str">
        <f t="shared" si="79"/>
        <v xml:space="preserve"> </v>
      </c>
      <c r="W250" s="37">
        <f t="shared" si="80"/>
        <v>1.7177460028926061</v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>
        <f t="shared" si="90"/>
        <v>5</v>
      </c>
      <c r="AB250" s="1" t="str">
        <f t="shared" si="83"/>
        <v xml:space="preserve"> </v>
      </c>
      <c r="AC250">
        <f t="shared" si="91"/>
        <v>161</v>
      </c>
      <c r="AD250" s="1" t="str">
        <f t="shared" si="84"/>
        <v xml:space="preserve"> </v>
      </c>
      <c r="AE250">
        <f t="shared" si="92"/>
        <v>42</v>
      </c>
      <c r="AF250" t="str">
        <f t="shared" si="93"/>
        <v xml:space="preserve"> </v>
      </c>
      <c r="AG250" t="str">
        <f t="shared" si="85"/>
        <v xml:space="preserve"> </v>
      </c>
      <c r="AH250" t="str">
        <f t="shared" si="86"/>
        <v xml:space="preserve"> </v>
      </c>
      <c r="AI250" t="str">
        <f t="shared" si="94"/>
        <v xml:space="preserve"> 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542</v>
      </c>
      <c r="AP250" t="s">
        <v>1054</v>
      </c>
      <c r="AQ250" t="e">
        <v>#VALUE!</v>
      </c>
      <c r="AR250">
        <v>-171.7746002892606</v>
      </c>
      <c r="AS250">
        <v>15.151246733690593</v>
      </c>
      <c r="AT250" t="e">
        <v>#VALUE!</v>
      </c>
      <c r="AU250">
        <v>171.7746002892606</v>
      </c>
      <c r="AV250" t="s">
        <v>1371</v>
      </c>
    </row>
    <row r="251" spans="1:48" x14ac:dyDescent="0.25">
      <c r="A251">
        <v>2.5400000000000069E-9</v>
      </c>
      <c r="B251" t="s">
        <v>395</v>
      </c>
      <c r="C251" s="3">
        <v>5</v>
      </c>
      <c r="D251" s="3">
        <v>2</v>
      </c>
      <c r="E251" s="3">
        <v>8</v>
      </c>
      <c r="F251" s="3">
        <v>15</v>
      </c>
      <c r="G251" s="4">
        <v>139</v>
      </c>
      <c r="H251" s="4">
        <v>137.53</v>
      </c>
      <c r="I251" s="5">
        <v>14668.098076710001</v>
      </c>
      <c r="J251" s="4">
        <v>21.654857502755473</v>
      </c>
      <c r="K251" s="4">
        <v>19.07225072805436</v>
      </c>
      <c r="L251" s="4">
        <v>14.82486409221902</v>
      </c>
      <c r="M251" s="4">
        <v>13.422522287079799</v>
      </c>
      <c r="N251" s="4">
        <v>6.1440000000000001</v>
      </c>
      <c r="O251" s="4">
        <v>2.8571428571428599</v>
      </c>
      <c r="P251" s="4">
        <v>2.0555515160328657</v>
      </c>
      <c r="Q251" s="36" t="str">
        <f t="shared" si="74"/>
        <v xml:space="preserve"> 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 t="str">
        <f t="shared" si="78"/>
        <v/>
      </c>
      <c r="V251" s="37" t="str">
        <f t="shared" si="79"/>
        <v/>
      </c>
      <c r="W251" s="37">
        <f t="shared" si="80"/>
        <v>0.30607393877504818</v>
      </c>
      <c r="X251" s="37" t="str">
        <f t="shared" si="81"/>
        <v/>
      </c>
      <c r="Y251" t="str">
        <f t="shared" si="89"/>
        <v xml:space="preserve"> </v>
      </c>
      <c r="Z251" s="1" t="str">
        <f t="shared" si="82"/>
        <v xml:space="preserve"> </v>
      </c>
      <c r="AA251">
        <f t="shared" si="90"/>
        <v>71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 t="str">
        <f t="shared" si="92"/>
        <v xml:space="preserve"> </v>
      </c>
      <c r="AF251" t="str">
        <f t="shared" si="93"/>
        <v xml:space="preserve"> </v>
      </c>
      <c r="AG251">
        <f t="shared" si="85"/>
        <v>2.0555515185728659</v>
      </c>
      <c r="AH251" t="str">
        <f t="shared" si="86"/>
        <v xml:space="preserve"> </v>
      </c>
      <c r="AI251">
        <f t="shared" si="94"/>
        <v>189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395</v>
      </c>
      <c r="AP251" t="s">
        <v>1022</v>
      </c>
      <c r="AQ251">
        <v>-25.543031892502576</v>
      </c>
      <c r="AR251">
        <v>-30.607393877504819</v>
      </c>
      <c r="AS251">
        <v>1.0688577037737179</v>
      </c>
      <c r="AT251">
        <v>25.543031892502576</v>
      </c>
      <c r="AU251">
        <v>30.607393877504819</v>
      </c>
      <c r="AV251" t="s">
        <v>1372</v>
      </c>
    </row>
    <row r="252" spans="1:48" x14ac:dyDescent="0.25">
      <c r="A252">
        <v>2.5500000000000071E-9</v>
      </c>
      <c r="B252" t="s">
        <v>746</v>
      </c>
      <c r="C252" s="3">
        <v>14</v>
      </c>
      <c r="D252" s="3">
        <v>1</v>
      </c>
      <c r="E252" s="3">
        <v>5</v>
      </c>
      <c r="F252" s="3">
        <v>20</v>
      </c>
      <c r="G252" s="4">
        <v>345</v>
      </c>
      <c r="H252" s="4">
        <v>326.58</v>
      </c>
      <c r="I252" s="5">
        <v>48007.259999999995</v>
      </c>
      <c r="J252" s="4" t="s">
        <v>1019</v>
      </c>
      <c r="K252" s="4" t="s">
        <v>1019</v>
      </c>
      <c r="L252" s="4">
        <v>37.291954997461374</v>
      </c>
      <c r="M252" s="4">
        <v>32.10830723137682</v>
      </c>
      <c r="N252" s="4">
        <v>5.4530000000000003</v>
      </c>
      <c r="O252" s="4">
        <v>13.423423423423426</v>
      </c>
      <c r="P252" s="4">
        <v>0</v>
      </c>
      <c r="Q252" s="36" t="str">
        <f t="shared" si="74"/>
        <v xml:space="preserve"> </v>
      </c>
      <c r="R252" t="str">
        <f t="shared" si="75"/>
        <v xml:space="preserve"> </v>
      </c>
      <c r="S252" s="37" t="str">
        <f t="shared" si="76"/>
        <v/>
      </c>
      <c r="T252" s="37" t="str">
        <f t="shared" si="77"/>
        <v/>
      </c>
      <c r="U252" s="37" t="str">
        <f t="shared" si="78"/>
        <v xml:space="preserve"> </v>
      </c>
      <c r="V252" s="37" t="str">
        <f t="shared" si="79"/>
        <v xml:space="preserve"> </v>
      </c>
      <c r="W252" s="37">
        <f t="shared" si="80"/>
        <v>2.2854298187947695</v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>
        <f t="shared" si="90"/>
        <v>2</v>
      </c>
      <c r="AB252" s="1" t="str">
        <f t="shared" si="83"/>
        <v xml:space="preserve"> </v>
      </c>
      <c r="AC252" t="str">
        <f t="shared" si="91"/>
        <v xml:space="preserve"> 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746</v>
      </c>
      <c r="AP252" t="s">
        <v>1054</v>
      </c>
      <c r="AQ252" t="e">
        <v>#VALUE!</v>
      </c>
      <c r="AR252">
        <v>-228.54298187947694</v>
      </c>
      <c r="AS252">
        <v>5.6402719088737951</v>
      </c>
      <c r="AT252" t="e">
        <v>#VALUE!</v>
      </c>
      <c r="AU252">
        <v>228.54298187947694</v>
      </c>
      <c r="AV252" t="s">
        <v>1373</v>
      </c>
    </row>
    <row r="253" spans="1:48" x14ac:dyDescent="0.25">
      <c r="A253">
        <v>2.5600000000000073E-9</v>
      </c>
      <c r="B253" t="s">
        <v>572</v>
      </c>
      <c r="C253" s="3">
        <v>14</v>
      </c>
      <c r="D253" s="3">
        <v>0</v>
      </c>
      <c r="E253" s="3">
        <v>8</v>
      </c>
      <c r="F253" s="3">
        <v>22</v>
      </c>
      <c r="G253" s="4">
        <v>83</v>
      </c>
      <c r="H253" s="4">
        <v>64.91</v>
      </c>
      <c r="I253" s="5">
        <v>13798.40221459</v>
      </c>
      <c r="J253" s="4">
        <v>28.797692990239572</v>
      </c>
      <c r="K253" s="4">
        <v>19.266844761056692</v>
      </c>
      <c r="L253" s="4">
        <v>27.182579672695951</v>
      </c>
      <c r="M253" s="4">
        <v>19.272656488549618</v>
      </c>
      <c r="N253" s="4">
        <v>1.149</v>
      </c>
      <c r="O253" s="4">
        <v>29.354838709677427</v>
      </c>
      <c r="P253" s="4" t="s">
        <v>166</v>
      </c>
      <c r="Q253" s="36" t="str">
        <f t="shared" si="74"/>
        <v xml:space="preserve"> </v>
      </c>
      <c r="R253" t="str">
        <f t="shared" si="75"/>
        <v xml:space="preserve"> </v>
      </c>
      <c r="S253" s="37">
        <f t="shared" si="76"/>
        <v>0.278693578280228</v>
      </c>
      <c r="T253" s="37" t="str">
        <f t="shared" si="77"/>
        <v/>
      </c>
      <c r="U253" s="37">
        <f t="shared" si="78"/>
        <v>0.66953289304448638</v>
      </c>
      <c r="V253" s="37" t="str">
        <f t="shared" si="79"/>
        <v/>
      </c>
      <c r="W253" s="37">
        <f t="shared" si="80"/>
        <v>1.3947915258001173</v>
      </c>
      <c r="X253" s="37" t="str">
        <f t="shared" si="81"/>
        <v/>
      </c>
      <c r="Y253">
        <f t="shared" si="89"/>
        <v>16</v>
      </c>
      <c r="Z253" s="1" t="str">
        <f t="shared" si="82"/>
        <v xml:space="preserve"> </v>
      </c>
      <c r="AA253">
        <f t="shared" si="90"/>
        <v>6</v>
      </c>
      <c r="AB253" s="1" t="str">
        <f t="shared" si="83"/>
        <v xml:space="preserve"> </v>
      </c>
      <c r="AC253">
        <f t="shared" si="91"/>
        <v>48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 t="str">
        <f t="shared" si="85"/>
        <v xml:space="preserve"> </v>
      </c>
      <c r="AH253" t="str">
        <f t="shared" si="86"/>
        <v xml:space="preserve"> </v>
      </c>
      <c r="AI253" t="str">
        <f t="shared" si="94"/>
        <v xml:space="preserve"> 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572</v>
      </c>
      <c r="AP253" t="s">
        <v>1054</v>
      </c>
      <c r="AQ253">
        <v>-66.953289304448631</v>
      </c>
      <c r="AR253">
        <v>-139.47915258001174</v>
      </c>
      <c r="AS253">
        <v>27.8693575720228</v>
      </c>
      <c r="AT253">
        <v>66.953289304448631</v>
      </c>
      <c r="AU253">
        <v>139.47915258001174</v>
      </c>
      <c r="AV253" t="s">
        <v>1374</v>
      </c>
    </row>
    <row r="254" spans="1:48" x14ac:dyDescent="0.25">
      <c r="A254">
        <v>2.5700000000000075E-9</v>
      </c>
      <c r="B254" t="s">
        <v>708</v>
      </c>
      <c r="C254" s="3">
        <v>11</v>
      </c>
      <c r="D254" s="3">
        <v>1</v>
      </c>
      <c r="E254" s="3">
        <v>6</v>
      </c>
      <c r="F254" s="3">
        <v>18</v>
      </c>
      <c r="G254" s="4">
        <v>60</v>
      </c>
      <c r="H254" s="4">
        <v>52.5</v>
      </c>
      <c r="I254" s="5">
        <v>20693.674522500001</v>
      </c>
      <c r="J254" s="4">
        <v>20.317337461300308</v>
      </c>
      <c r="K254" s="4">
        <v>17.911975435005118</v>
      </c>
      <c r="L254" s="4">
        <v>14.960650398641038</v>
      </c>
      <c r="M254" s="4">
        <v>13.878085776595695</v>
      </c>
      <c r="N254" s="4">
        <v>2.2720000000000002</v>
      </c>
      <c r="O254" s="4">
        <v>5.5769230769230811</v>
      </c>
      <c r="P254" s="4" t="s">
        <v>166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 t="str">
        <f t="shared" si="78"/>
        <v/>
      </c>
      <c r="V254" s="37" t="str">
        <f t="shared" si="79"/>
        <v/>
      </c>
      <c r="W254" s="37">
        <f t="shared" si="80"/>
        <v>0.31803674362486811</v>
      </c>
      <c r="X254" s="37" t="str">
        <f t="shared" si="81"/>
        <v/>
      </c>
      <c r="Y254" t="str">
        <f t="shared" si="89"/>
        <v xml:space="preserve"> </v>
      </c>
      <c r="Z254" s="1" t="str">
        <f t="shared" si="82"/>
        <v xml:space="preserve"> </v>
      </c>
      <c r="AA254">
        <f t="shared" si="90"/>
        <v>68</v>
      </c>
      <c r="AB254" s="1" t="str">
        <f t="shared" si="83"/>
        <v xml:space="preserve"> 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 t="str">
        <f t="shared" si="85"/>
        <v xml:space="preserve"> </v>
      </c>
      <c r="AH254" t="str">
        <f t="shared" si="86"/>
        <v xml:space="preserve"> </v>
      </c>
      <c r="AI254" t="str">
        <f t="shared" si="94"/>
        <v xml:space="preserve"> 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708</v>
      </c>
      <c r="AP254" t="s">
        <v>1031</v>
      </c>
      <c r="AQ254">
        <v>-17.788821494216634</v>
      </c>
      <c r="AR254">
        <v>-31.803674362486809</v>
      </c>
      <c r="AS254">
        <v>14.285714285714279</v>
      </c>
      <c r="AT254">
        <v>17.788821494216634</v>
      </c>
      <c r="AU254">
        <v>31.803674362486809</v>
      </c>
      <c r="AV254" t="s">
        <v>1375</v>
      </c>
    </row>
    <row r="255" spans="1:48" x14ac:dyDescent="0.25">
      <c r="A255">
        <v>2.5800000000000076E-9</v>
      </c>
      <c r="B255" t="s">
        <v>288</v>
      </c>
      <c r="C255" s="3">
        <v>21</v>
      </c>
      <c r="D255" s="3">
        <v>6</v>
      </c>
      <c r="E255" s="3">
        <v>17</v>
      </c>
      <c r="F255" s="3">
        <v>44</v>
      </c>
      <c r="G255" s="4">
        <v>55</v>
      </c>
      <c r="H255" s="4">
        <v>45.94</v>
      </c>
      <c r="I255" s="5">
        <v>211829.34</v>
      </c>
      <c r="J255" s="4">
        <v>10.919895412407891</v>
      </c>
      <c r="K255" s="4">
        <v>10.556066176470587</v>
      </c>
      <c r="L255" s="4">
        <v>7.0140389060092447</v>
      </c>
      <c r="M255" s="4">
        <v>6.45737244181751</v>
      </c>
      <c r="N255" s="4">
        <v>4.1450000000000005</v>
      </c>
      <c r="O255" s="4">
        <v>14.15841584158416</v>
      </c>
      <c r="P255" s="4">
        <v>2.5576839355681327</v>
      </c>
      <c r="Q255" s="36" t="str">
        <f t="shared" si="74"/>
        <v xml:space="preserve"> </v>
      </c>
      <c r="R255" t="str">
        <f t="shared" si="75"/>
        <v xml:space="preserve"> </v>
      </c>
      <c r="S255" s="37">
        <f t="shared" si="76"/>
        <v>0.19721375965444499</v>
      </c>
      <c r="T255" s="37" t="str">
        <f t="shared" si="77"/>
        <v/>
      </c>
      <c r="U255" s="37" t="str">
        <f t="shared" si="78"/>
        <v/>
      </c>
      <c r="V255" s="37" t="str">
        <f t="shared" si="79"/>
        <v/>
      </c>
      <c r="W255" s="37" t="str">
        <f t="shared" si="80"/>
        <v/>
      </c>
      <c r="X255" s="37">
        <f t="shared" si="81"/>
        <v>-0.38206155795376973</v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>
        <f t="shared" si="83"/>
        <v>50</v>
      </c>
      <c r="AC255">
        <f t="shared" si="91"/>
        <v>106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>
        <f t="shared" si="85"/>
        <v>2.5576839381481329</v>
      </c>
      <c r="AH255" t="str">
        <f t="shared" si="86"/>
        <v xml:space="preserve"> </v>
      </c>
      <c r="AI255">
        <f t="shared" si="94"/>
        <v>148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288</v>
      </c>
      <c r="AP255" t="s">
        <v>1033</v>
      </c>
      <c r="AQ255">
        <v>36.692412875574263</v>
      </c>
      <c r="AR255">
        <v>38.206155795376972</v>
      </c>
      <c r="AS255">
        <v>19.721375707444501</v>
      </c>
      <c r="AT255">
        <v>-36.692412875574263</v>
      </c>
      <c r="AU255">
        <v>-38.206155795376972</v>
      </c>
      <c r="AV255" t="s">
        <v>1376</v>
      </c>
    </row>
    <row r="256" spans="1:48" x14ac:dyDescent="0.25">
      <c r="A256">
        <v>2.5900000000000078E-9</v>
      </c>
      <c r="B256" t="s">
        <v>559</v>
      </c>
      <c r="C256" s="3">
        <v>11</v>
      </c>
      <c r="D256" s="3">
        <v>2</v>
      </c>
      <c r="E256" s="3">
        <v>8</v>
      </c>
      <c r="F256" s="3">
        <v>21</v>
      </c>
      <c r="G256" s="4">
        <v>237</v>
      </c>
      <c r="H256" s="4">
        <v>214.92</v>
      </c>
      <c r="I256" s="5">
        <v>55593.704570399997</v>
      </c>
      <c r="J256" s="4">
        <v>33.166666666666664</v>
      </c>
      <c r="K256" s="4">
        <v>29.437063415970414</v>
      </c>
      <c r="L256" s="4">
        <v>22.483220073572966</v>
      </c>
      <c r="M256" s="4">
        <v>19.916289601056025</v>
      </c>
      <c r="N256" s="4">
        <v>6.48</v>
      </c>
      <c r="O256" s="4">
        <v>1.8181818181818199</v>
      </c>
      <c r="P256" s="4">
        <v>0.83100688628326824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>
        <f t="shared" si="78"/>
        <v>0.92282211534825698</v>
      </c>
      <c r="V256" s="37" t="str">
        <f t="shared" si="79"/>
        <v/>
      </c>
      <c r="W256" s="37">
        <f t="shared" si="80"/>
        <v>0.98077686346211124</v>
      </c>
      <c r="X256" s="37" t="str">
        <f t="shared" si="81"/>
        <v/>
      </c>
      <c r="Y256">
        <f t="shared" si="89"/>
        <v>10</v>
      </c>
      <c r="Z256" s="1" t="str">
        <f t="shared" si="82"/>
        <v xml:space="preserve"> </v>
      </c>
      <c r="AA256">
        <f t="shared" si="90"/>
        <v>11</v>
      </c>
      <c r="AB256" s="1" t="str">
        <f t="shared" si="83"/>
        <v xml:space="preserve"> 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 t="str">
        <f t="shared" si="85"/>
        <v xml:space="preserve"> </v>
      </c>
      <c r="AH256" t="str">
        <f t="shared" si="86"/>
        <v xml:space="preserve"> </v>
      </c>
      <c r="AI256" t="str">
        <f t="shared" si="94"/>
        <v xml:space="preserve"> 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559</v>
      </c>
      <c r="AP256" t="s">
        <v>1033</v>
      </c>
      <c r="AQ256">
        <v>-92.282211534825692</v>
      </c>
      <c r="AR256">
        <v>-98.077686346211124</v>
      </c>
      <c r="AS256">
        <v>10.273590173087666</v>
      </c>
      <c r="AT256">
        <v>92.282211534825692</v>
      </c>
      <c r="AU256">
        <v>98.077686346211124</v>
      </c>
      <c r="AV256" t="s">
        <v>1377</v>
      </c>
    </row>
    <row r="257" spans="1:48" x14ac:dyDescent="0.25">
      <c r="A257">
        <v>2.600000000000008E-9</v>
      </c>
      <c r="B257" t="s">
        <v>299</v>
      </c>
      <c r="C257" s="3">
        <v>9</v>
      </c>
      <c r="D257" s="3">
        <v>1</v>
      </c>
      <c r="E257" s="3">
        <v>6</v>
      </c>
      <c r="F257" s="3">
        <v>16</v>
      </c>
      <c r="G257" s="4">
        <v>58</v>
      </c>
      <c r="H257" s="4">
        <v>43.39</v>
      </c>
      <c r="I257" s="5">
        <v>17741.219240350001</v>
      </c>
      <c r="J257" s="4">
        <v>7.8067650233897092</v>
      </c>
      <c r="K257" s="4">
        <v>7.7815638450502149</v>
      </c>
      <c r="L257" s="4">
        <v>6.3479361539154722</v>
      </c>
      <c r="M257" s="4">
        <v>6.2054107801574636</v>
      </c>
      <c r="N257" s="4">
        <v>5.1269999999999998</v>
      </c>
      <c r="O257" s="4">
        <v>36.296296296296291</v>
      </c>
      <c r="P257" s="4">
        <v>4.6577552431435816</v>
      </c>
      <c r="Q257" s="36" t="str">
        <f t="shared" si="74"/>
        <v xml:space="preserve"> </v>
      </c>
      <c r="R257" t="str">
        <f t="shared" si="75"/>
        <v xml:space="preserve"> </v>
      </c>
      <c r="S257" s="37">
        <f t="shared" si="76"/>
        <v>0.33671353106277935</v>
      </c>
      <c r="T257" s="37" t="str">
        <f t="shared" si="77"/>
        <v/>
      </c>
      <c r="U257" s="37" t="str">
        <f t="shared" si="78"/>
        <v/>
      </c>
      <c r="V257" s="37" t="str">
        <f t="shared" si="79"/>
        <v/>
      </c>
      <c r="W257" s="37" t="str">
        <f t="shared" si="80"/>
        <v/>
      </c>
      <c r="X257" s="37">
        <f t="shared" si="81"/>
        <v>-0.44074536373062201</v>
      </c>
      <c r="Y257" t="str">
        <f t="shared" si="89"/>
        <v xml:space="preserve"> </v>
      </c>
      <c r="Z257" s="1" t="str">
        <f t="shared" si="82"/>
        <v xml:space="preserve"> </v>
      </c>
      <c r="AA257" t="str">
        <f t="shared" si="90"/>
        <v xml:space="preserve"> </v>
      </c>
      <c r="AB257" s="1">
        <f t="shared" si="83"/>
        <v>32</v>
      </c>
      <c r="AC257">
        <f t="shared" si="91"/>
        <v>25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>
        <f t="shared" si="85"/>
        <v>4.6577552457435818</v>
      </c>
      <c r="AH257" t="str">
        <f t="shared" si="86"/>
        <v xml:space="preserve"> </v>
      </c>
      <c r="AI257">
        <f t="shared" si="94"/>
        <v>22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299</v>
      </c>
      <c r="AP257" t="s">
        <v>1022</v>
      </c>
      <c r="AQ257">
        <v>54.740641900600039</v>
      </c>
      <c r="AR257">
        <v>44.074536373062202</v>
      </c>
      <c r="AS257">
        <v>33.671352846277934</v>
      </c>
      <c r="AT257">
        <v>-54.740641900600039</v>
      </c>
      <c r="AU257">
        <v>-44.074536373062202</v>
      </c>
      <c r="AV257" t="s">
        <v>1378</v>
      </c>
    </row>
    <row r="258" spans="1:48" x14ac:dyDescent="0.25">
      <c r="A258">
        <v>2.6100000000000082E-9</v>
      </c>
      <c r="B258" t="s">
        <v>394</v>
      </c>
      <c r="C258" s="3">
        <v>6</v>
      </c>
      <c r="D258" s="3">
        <v>2</v>
      </c>
      <c r="E258" s="3">
        <v>9</v>
      </c>
      <c r="F258" s="3">
        <v>17</v>
      </c>
      <c r="G258" s="4">
        <v>24.5</v>
      </c>
      <c r="H258" s="4">
        <v>22.04</v>
      </c>
      <c r="I258" s="5">
        <v>8458.6306568</v>
      </c>
      <c r="J258" s="4">
        <v>12.190265486725663</v>
      </c>
      <c r="K258" s="4">
        <v>11.485148514851485</v>
      </c>
      <c r="L258" s="4">
        <v>7.4292694045970089</v>
      </c>
      <c r="M258" s="4">
        <v>7.1095762770924802</v>
      </c>
      <c r="N258" s="4">
        <v>1.704</v>
      </c>
      <c r="O258" s="4">
        <v>48.387096774193559</v>
      </c>
      <c r="P258" s="4">
        <v>4.1787658802177861</v>
      </c>
      <c r="Q258" s="36" t="str">
        <f t="shared" si="74"/>
        <v xml:space="preserve"> </v>
      </c>
      <c r="R258" t="str">
        <f t="shared" si="75"/>
        <v xml:space="preserve"> </v>
      </c>
      <c r="S258" s="37" t="str">
        <f t="shared" si="76"/>
        <v/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 t="str">
        <f t="shared" si="80"/>
        <v/>
      </c>
      <c r="X258" s="37">
        <f t="shared" si="81"/>
        <v>-0.34547965545425929</v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>
        <f t="shared" si="83"/>
        <v>59</v>
      </c>
      <c r="AC258" t="str">
        <f t="shared" si="91"/>
        <v xml:space="preserve"> </v>
      </c>
      <c r="AD258" s="1" t="str">
        <f t="shared" si="84"/>
        <v xml:space="preserve"> </v>
      </c>
      <c r="AE258" t="str">
        <f t="shared" si="92"/>
        <v xml:space="preserve"> </v>
      </c>
      <c r="AF258" t="str">
        <f t="shared" si="93"/>
        <v xml:space="preserve"> </v>
      </c>
      <c r="AG258">
        <f t="shared" si="85"/>
        <v>4.1787658828277863</v>
      </c>
      <c r="AH258" t="str">
        <f t="shared" si="86"/>
        <v xml:space="preserve"> </v>
      </c>
      <c r="AI258">
        <f t="shared" si="94"/>
        <v>37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394</v>
      </c>
      <c r="AP258" t="s">
        <v>1047</v>
      </c>
      <c r="AQ258">
        <v>29.327501296956715</v>
      </c>
      <c r="AR258">
        <v>34.547965545425932</v>
      </c>
      <c r="AS258">
        <v>11.161524500907438</v>
      </c>
      <c r="AT258">
        <v>-29.327501296956715</v>
      </c>
      <c r="AU258">
        <v>-34.547965545425932</v>
      </c>
      <c r="AV258" t="s">
        <v>1379</v>
      </c>
    </row>
    <row r="259" spans="1:48" x14ac:dyDescent="0.25">
      <c r="A259">
        <v>2.6200000000000083E-9</v>
      </c>
      <c r="B259" t="s">
        <v>392</v>
      </c>
      <c r="C259" s="3">
        <v>15</v>
      </c>
      <c r="D259" s="3">
        <v>0</v>
      </c>
      <c r="E259" s="3">
        <v>8</v>
      </c>
      <c r="F259" s="3">
        <v>23</v>
      </c>
      <c r="G259" s="4">
        <v>110</v>
      </c>
      <c r="H259" s="4">
        <v>98.75</v>
      </c>
      <c r="I259" s="5">
        <v>24224.319642499999</v>
      </c>
      <c r="J259" s="4">
        <v>15.769722133503672</v>
      </c>
      <c r="K259" s="4">
        <v>14.243473243905957</v>
      </c>
      <c r="L259" s="4">
        <v>10.822530356443401</v>
      </c>
      <c r="M259" s="4">
        <v>10.208097265012652</v>
      </c>
      <c r="N259" s="4">
        <v>5.532</v>
      </c>
      <c r="O259" s="4">
        <v>18.819444444444457</v>
      </c>
      <c r="P259" s="4">
        <v>2.2724050632911394</v>
      </c>
      <c r="Q259" s="36" t="str">
        <f t="shared" si="74"/>
        <v xml:space="preserve"> </v>
      </c>
      <c r="R259" t="str">
        <f t="shared" si="75"/>
        <v xml:space="preserve"> </v>
      </c>
      <c r="S259" s="37" t="str">
        <f t="shared" si="76"/>
        <v/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 t="str">
        <f t="shared" si="91"/>
        <v xml:space="preserve"> </v>
      </c>
      <c r="AD259" s="1" t="str">
        <f t="shared" si="84"/>
        <v xml:space="preserve"> </v>
      </c>
      <c r="AE259" t="str">
        <f t="shared" si="92"/>
        <v xml:space="preserve"> </v>
      </c>
      <c r="AF259" t="str">
        <f t="shared" si="93"/>
        <v xml:space="preserve"> </v>
      </c>
      <c r="AG259">
        <f t="shared" si="85"/>
        <v>2.2724050659111397</v>
      </c>
      <c r="AH259" t="str">
        <f t="shared" si="86"/>
        <v xml:space="preserve"> </v>
      </c>
      <c r="AI259">
        <f t="shared" si="94"/>
        <v>174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392</v>
      </c>
      <c r="AP259" t="s">
        <v>1031</v>
      </c>
      <c r="AQ259">
        <v>8.5757674235243382</v>
      </c>
      <c r="AR259">
        <v>4.6532584567067321</v>
      </c>
      <c r="AS259">
        <v>11.392405063291132</v>
      </c>
      <c r="AT259">
        <v>-8.5757674235243382</v>
      </c>
      <c r="AU259">
        <v>-4.6532584567067321</v>
      </c>
      <c r="AV259" t="s">
        <v>1380</v>
      </c>
    </row>
    <row r="260" spans="1:48" x14ac:dyDescent="0.25">
      <c r="A260">
        <v>2.6300000000000085E-9</v>
      </c>
      <c r="B260" t="s">
        <v>593</v>
      </c>
      <c r="C260" s="3">
        <v>6</v>
      </c>
      <c r="D260" s="3">
        <v>1</v>
      </c>
      <c r="E260" s="3">
        <v>3</v>
      </c>
      <c r="F260" s="3">
        <v>10</v>
      </c>
      <c r="G260" s="4">
        <v>37.5</v>
      </c>
      <c r="H260" s="4">
        <v>32.15</v>
      </c>
      <c r="I260" s="5">
        <v>9199.5869234499987</v>
      </c>
      <c r="J260" s="4">
        <v>19.711833231146535</v>
      </c>
      <c r="K260" s="4">
        <v>18.03140773976444</v>
      </c>
      <c r="L260" s="4">
        <v>10.964078871433152</v>
      </c>
      <c r="M260" s="4">
        <v>10.210486683387076</v>
      </c>
      <c r="N260" s="4">
        <v>1.4510000000000001</v>
      </c>
      <c r="O260" s="4">
        <v>21.081832982944213</v>
      </c>
      <c r="P260" s="4">
        <v>7.5956454121306383</v>
      </c>
      <c r="Q260" s="36" t="str">
        <f t="shared" si="74"/>
        <v xml:space="preserve"> </v>
      </c>
      <c r="R260" t="str">
        <f t="shared" si="75"/>
        <v xml:space="preserve"> </v>
      </c>
      <c r="S260" s="37">
        <f t="shared" si="76"/>
        <v>0.16640746763777603</v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>
        <f t="shared" si="91"/>
        <v>145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>
        <f t="shared" si="85"/>
        <v>7.5956454147606385</v>
      </c>
      <c r="AH260" t="str">
        <f t="shared" si="86"/>
        <v xml:space="preserve"> </v>
      </c>
      <c r="AI260">
        <f t="shared" si="94"/>
        <v>3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593</v>
      </c>
      <c r="AP260" t="s">
        <v>1035</v>
      </c>
      <c r="AQ260">
        <v>-14.278438806749506</v>
      </c>
      <c r="AR260">
        <v>3.4062127816137933</v>
      </c>
      <c r="AS260">
        <v>16.640746500777603</v>
      </c>
      <c r="AT260">
        <v>14.278438806749506</v>
      </c>
      <c r="AU260">
        <v>-3.4062127816137933</v>
      </c>
      <c r="AV260" t="s">
        <v>1381</v>
      </c>
    </row>
    <row r="261" spans="1:48" x14ac:dyDescent="0.25">
      <c r="A261">
        <v>2.6400000000000087E-9</v>
      </c>
      <c r="B261" t="s">
        <v>633</v>
      </c>
      <c r="C261" s="3">
        <v>13</v>
      </c>
      <c r="D261" s="3">
        <v>2</v>
      </c>
      <c r="E261" s="3">
        <v>5</v>
      </c>
      <c r="F261" s="3">
        <v>20</v>
      </c>
      <c r="G261" s="4">
        <v>600</v>
      </c>
      <c r="H261" s="4">
        <v>542.91</v>
      </c>
      <c r="I261" s="5">
        <v>61754.706258539998</v>
      </c>
      <c r="J261" s="4" t="s">
        <v>1019</v>
      </c>
      <c r="K261" s="4">
        <v>39.176648867080381</v>
      </c>
      <c r="L261" s="4">
        <v>34.290340724627796</v>
      </c>
      <c r="M261" s="4">
        <v>29.512365878092474</v>
      </c>
      <c r="N261" s="4">
        <v>10.835000000000001</v>
      </c>
      <c r="O261" s="4">
        <v>-3.6462093862815874</v>
      </c>
      <c r="P261" s="4">
        <v>0</v>
      </c>
      <c r="Q261" s="36" t="str">
        <f t="shared" si="74"/>
        <v xml:space="preserve"> </v>
      </c>
      <c r="R261" t="str">
        <f t="shared" si="75"/>
        <v xml:space="preserve"> </v>
      </c>
      <c r="S261" s="37" t="str">
        <f t="shared" si="76"/>
        <v/>
      </c>
      <c r="T261" s="37" t="str">
        <f t="shared" si="77"/>
        <v/>
      </c>
      <c r="U261" s="37" t="str">
        <f t="shared" si="78"/>
        <v xml:space="preserve"> </v>
      </c>
      <c r="V261" s="37" t="str">
        <f t="shared" si="79"/>
        <v xml:space="preserve"> </v>
      </c>
      <c r="W261" s="37">
        <f t="shared" si="80"/>
        <v>2.0209869104742286</v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>
        <f t="shared" si="90"/>
        <v>4</v>
      </c>
      <c r="AB261" s="1" t="str">
        <f t="shared" si="83"/>
        <v xml:space="preserve"> </v>
      </c>
      <c r="AC261" t="str">
        <f t="shared" si="91"/>
        <v xml:space="preserve"> 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 t="str">
        <f t="shared" si="85"/>
        <v xml:space="preserve"> </v>
      </c>
      <c r="AH261" t="str">
        <f t="shared" si="86"/>
        <v xml:space="preserve"> </v>
      </c>
      <c r="AI261" t="str">
        <f t="shared" si="94"/>
        <v xml:space="preserve"> 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633</v>
      </c>
      <c r="AP261" t="s">
        <v>1054</v>
      </c>
      <c r="AQ261" t="e">
        <v>#VALUE!</v>
      </c>
      <c r="AR261">
        <v>-202.09869104742288</v>
      </c>
      <c r="AS261">
        <v>10.515555064375315</v>
      </c>
      <c r="AT261" t="e">
        <v>#VALUE!</v>
      </c>
      <c r="AU261">
        <v>202.09869104742288</v>
      </c>
      <c r="AV261" t="s">
        <v>1382</v>
      </c>
    </row>
    <row r="262" spans="1:48" x14ac:dyDescent="0.25">
      <c r="A262">
        <v>2.6500000000000088E-9</v>
      </c>
      <c r="B262" t="s">
        <v>364</v>
      </c>
      <c r="C262" s="3">
        <v>6</v>
      </c>
      <c r="D262" s="3">
        <v>0</v>
      </c>
      <c r="E262" s="3">
        <v>4</v>
      </c>
      <c r="F262" s="3">
        <v>10</v>
      </c>
      <c r="G262" s="4">
        <v>155</v>
      </c>
      <c r="H262" s="4">
        <v>151.13999999999999</v>
      </c>
      <c r="I262" s="5">
        <v>13726.240228139999</v>
      </c>
      <c r="J262" s="4">
        <v>34.609571788413092</v>
      </c>
      <c r="K262" s="4">
        <v>28.527746319365797</v>
      </c>
      <c r="L262" s="4">
        <v>19.388950363196127</v>
      </c>
      <c r="M262" s="4">
        <v>17.023036777210883</v>
      </c>
      <c r="N262" s="4">
        <v>3.7309999999999999</v>
      </c>
      <c r="O262" s="4">
        <v>-5.5384615384615437</v>
      </c>
      <c r="P262" s="4" t="s">
        <v>166</v>
      </c>
      <c r="Q262" s="36" t="str">
        <f t="shared" si="74"/>
        <v xml:space="preserve"> 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>
        <f t="shared" si="78"/>
        <v>1.0064738704772007</v>
      </c>
      <c r="V262" s="37" t="str">
        <f t="shared" si="79"/>
        <v/>
      </c>
      <c r="W262" s="37">
        <f t="shared" si="80"/>
        <v>0.70817098976743464</v>
      </c>
      <c r="X262" s="37" t="str">
        <f t="shared" si="81"/>
        <v/>
      </c>
      <c r="Y262">
        <f t="shared" si="89"/>
        <v>7</v>
      </c>
      <c r="Z262" s="1" t="str">
        <f t="shared" si="82"/>
        <v xml:space="preserve"> </v>
      </c>
      <c r="AA262">
        <f t="shared" si="90"/>
        <v>27</v>
      </c>
      <c r="AB262" s="1" t="str">
        <f t="shared" si="83"/>
        <v xml:space="preserve"> </v>
      </c>
      <c r="AC262" t="str">
        <f t="shared" si="91"/>
        <v xml:space="preserve"> </v>
      </c>
      <c r="AD262" s="1" t="str">
        <f t="shared" si="84"/>
        <v xml:space="preserve"> </v>
      </c>
      <c r="AE262" t="str">
        <f t="shared" si="92"/>
        <v xml:space="preserve"> 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364</v>
      </c>
      <c r="AP262" t="s">
        <v>1033</v>
      </c>
      <c r="AQ262">
        <v>-100.64738704772007</v>
      </c>
      <c r="AR262">
        <v>-70.817098976743466</v>
      </c>
      <c r="AS262">
        <v>2.5539235146222028</v>
      </c>
      <c r="AT262">
        <v>100.64738704772007</v>
      </c>
      <c r="AU262">
        <v>70.817098976743466</v>
      </c>
      <c r="AV262" t="s">
        <v>1383</v>
      </c>
    </row>
    <row r="263" spans="1:48" x14ac:dyDescent="0.25">
      <c r="A263">
        <v>2.660000000000009E-9</v>
      </c>
      <c r="B263" t="s">
        <v>391</v>
      </c>
      <c r="C263" s="3">
        <v>6</v>
      </c>
      <c r="D263" s="3">
        <v>1</v>
      </c>
      <c r="E263" s="3">
        <v>17</v>
      </c>
      <c r="F263" s="3">
        <v>24</v>
      </c>
      <c r="G263" s="4">
        <v>149.5</v>
      </c>
      <c r="H263" s="4">
        <v>133.09</v>
      </c>
      <c r="I263" s="5">
        <v>44632.127708930006</v>
      </c>
      <c r="J263" s="4">
        <v>16.165431798858254</v>
      </c>
      <c r="K263" s="4">
        <v>15.257365585234437</v>
      </c>
      <c r="L263" s="4">
        <v>11.657516866899449</v>
      </c>
      <c r="M263" s="4">
        <v>11.355376720973842</v>
      </c>
      <c r="N263" s="4">
        <v>7.6240000000000006</v>
      </c>
      <c r="O263" s="4">
        <v>10.116959064327489</v>
      </c>
      <c r="P263" s="4">
        <v>2.897287549778345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/>
      </c>
      <c r="V263" s="37" t="str">
        <f t="shared" si="79"/>
        <v/>
      </c>
      <c r="W263" s="37" t="str">
        <f t="shared" si="80"/>
        <v/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 t="str">
        <f t="shared" si="90"/>
        <v xml:space="preserve"> 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>
        <f t="shared" si="85"/>
        <v>2.8972875524383452</v>
      </c>
      <c r="AH263" t="str">
        <f t="shared" si="86"/>
        <v xml:space="preserve"> </v>
      </c>
      <c r="AI263">
        <f t="shared" si="94"/>
        <v>118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391</v>
      </c>
      <c r="AP263" t="s">
        <v>1031</v>
      </c>
      <c r="AQ263">
        <v>6.2816589939740375</v>
      </c>
      <c r="AR263">
        <v>-2.7029919193608087</v>
      </c>
      <c r="AS263">
        <v>12.330002254113758</v>
      </c>
      <c r="AT263">
        <v>-6.2816589939740375</v>
      </c>
      <c r="AU263">
        <v>2.7029919193608087</v>
      </c>
      <c r="AV263" t="s">
        <v>1384</v>
      </c>
    </row>
    <row r="264" spans="1:48" x14ac:dyDescent="0.25">
      <c r="A264">
        <v>2.6700000000000092E-9</v>
      </c>
      <c r="B264" t="s">
        <v>558</v>
      </c>
      <c r="C264" s="3">
        <v>11</v>
      </c>
      <c r="D264" s="3">
        <v>0</v>
      </c>
      <c r="E264" s="3">
        <v>7</v>
      </c>
      <c r="F264" s="3">
        <v>18</v>
      </c>
      <c r="G264" s="4">
        <v>27</v>
      </c>
      <c r="H264" s="4">
        <v>20.54</v>
      </c>
      <c r="I264" s="5">
        <v>8438.83710436</v>
      </c>
      <c r="J264" s="4">
        <v>7.3672883787661396</v>
      </c>
      <c r="K264" s="4">
        <v>6.9674355495251019</v>
      </c>
      <c r="L264" s="4">
        <v>9.70175503198627</v>
      </c>
      <c r="M264" s="4">
        <v>9.6301293484503141</v>
      </c>
      <c r="N264" s="4">
        <v>2.6630000000000003</v>
      </c>
      <c r="O264" s="4">
        <v>-6.6197183098591461</v>
      </c>
      <c r="P264" s="4">
        <v>6.1635832521908469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>
        <f t="shared" ref="S264:S327" si="100">IF(ISERROR((IF((G264/H264-1)&gt;($S$5/100),(G264/H264-1)+A264,"")))=TRUE," ",((IF((G264/H264-1)&gt;($S$5/100),(G264/H264-1)+A264,""))))</f>
        <v>0.31450827920359314</v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 t="str">
        <f t="shared" ref="V264:V327" si="103">IF(ISERROR((IF(((J264/$J$6-1))&lt;($V$5/100),((J264/$J$6-1)),"")))=TRUE," ",((IF(((J264/$J$6-1))&lt;($V$5/100),((J264/$J$6-1)),""))))</f>
        <v/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>
        <f t="shared" ref="X264:X327" si="105">IF(ISERROR((IF(((L264/$L$6-1))&lt;($X$5/100),((L264/$L$6-1)),"")))=TRUE," ",((IF(((L264/$L$6-1))&lt;($X$5/100),((L264/$L$6-1)),""))))</f>
        <v>-0.14527314862147278</v>
      </c>
      <c r="Y264" t="str">
        <f t="shared" si="89"/>
        <v xml:space="preserve"> </v>
      </c>
      <c r="Z264" s="1" t="str">
        <f t="shared" ref="Z264:Z327" si="106">IF(ISERROR((RANK(V264,V$7:V$391,1)))=TRUE," ",((RANK(V264,V$7:V$391,1))))</f>
        <v xml:space="preserve"> </v>
      </c>
      <c r="AA264" t="str">
        <f t="shared" si="90"/>
        <v xml:space="preserve"> </v>
      </c>
      <c r="AB264" s="1">
        <f t="shared" ref="AB264:AB327" si="107">IF(ISERROR((RANK(X264,X$7:X$391,1)))=TRUE," ",((RANK(X264,X$7:X$391,1))))</f>
        <v>129</v>
      </c>
      <c r="AC264">
        <f t="shared" si="91"/>
        <v>30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6.1635832548608471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6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558</v>
      </c>
      <c r="AP264" t="s">
        <v>1024</v>
      </c>
      <c r="AQ264">
        <v>57.288487362292237</v>
      </c>
      <c r="AR264">
        <v>14.527314862147279</v>
      </c>
      <c r="AS264">
        <v>31.450827653359315</v>
      </c>
      <c r="AT264">
        <v>-57.288487362292237</v>
      </c>
      <c r="AU264">
        <v>-14.527314862147279</v>
      </c>
      <c r="AV264" t="s">
        <v>1385</v>
      </c>
    </row>
    <row r="265" spans="1:48" x14ac:dyDescent="0.25">
      <c r="A265">
        <v>2.6800000000000094E-9</v>
      </c>
      <c r="B265" t="s">
        <v>716</v>
      </c>
      <c r="C265" s="3">
        <v>12</v>
      </c>
      <c r="D265" s="3">
        <v>2</v>
      </c>
      <c r="E265" s="3">
        <v>11</v>
      </c>
      <c r="F265" s="3">
        <v>25</v>
      </c>
      <c r="G265" s="4">
        <v>131</v>
      </c>
      <c r="H265" s="4">
        <v>113.89</v>
      </c>
      <c r="I265" s="5">
        <v>12453.191576700001</v>
      </c>
      <c r="J265" s="4">
        <v>17.734350669573342</v>
      </c>
      <c r="K265" s="4">
        <v>15.754599529672154</v>
      </c>
      <c r="L265" s="4">
        <v>9.3299357508289162</v>
      </c>
      <c r="M265" s="4">
        <v>8.6600264251241157</v>
      </c>
      <c r="N265" s="4">
        <v>5.3780000000000001</v>
      </c>
      <c r="O265" s="4">
        <v>64.915576330792263</v>
      </c>
      <c r="P265" s="4">
        <v>0.8841864957415051</v>
      </c>
      <c r="Q265" s="36" t="str">
        <f t="shared" si="98"/>
        <v xml:space="preserve"> </v>
      </c>
      <c r="R265" t="str">
        <f t="shared" si="99"/>
        <v xml:space="preserve"> </v>
      </c>
      <c r="S265" s="37">
        <f t="shared" si="100"/>
        <v>0.15023268333677398</v>
      </c>
      <c r="T265" s="37" t="str">
        <f t="shared" si="101"/>
        <v/>
      </c>
      <c r="U265" s="37" t="str">
        <f t="shared" si="102"/>
        <v/>
      </c>
      <c r="V265" s="37" t="str">
        <f t="shared" si="103"/>
        <v/>
      </c>
      <c r="W265" s="37" t="str">
        <f t="shared" si="104"/>
        <v/>
      </c>
      <c r="X265" s="37">
        <f t="shared" si="105"/>
        <v>-0.17803051287337013</v>
      </c>
      <c r="Y265" t="str">
        <f t="shared" si="89"/>
        <v xml:space="preserve"> </v>
      </c>
      <c r="Z265" s="1" t="str">
        <f t="shared" si="106"/>
        <v xml:space="preserve"> </v>
      </c>
      <c r="AA265" t="str">
        <f t="shared" si="90"/>
        <v xml:space="preserve"> </v>
      </c>
      <c r="AB265" s="1">
        <f t="shared" si="107"/>
        <v>119</v>
      </c>
      <c r="AC265">
        <f t="shared" si="91"/>
        <v>164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 t="str">
        <f t="shared" si="109"/>
        <v xml:space="preserve"> </v>
      </c>
      <c r="AH265" t="str">
        <f t="shared" si="110"/>
        <v xml:space="preserve"> </v>
      </c>
      <c r="AI265" t="str">
        <f t="shared" si="94"/>
        <v xml:space="preserve"> </v>
      </c>
      <c r="AJ265" t="str">
        <f t="shared" si="95"/>
        <v xml:space="preserve"> </v>
      </c>
      <c r="AK265">
        <f t="shared" si="111"/>
        <v>64.915576333472259</v>
      </c>
      <c r="AL265" t="str">
        <f t="shared" si="112"/>
        <v xml:space="preserve"> </v>
      </c>
      <c r="AM265">
        <f t="shared" si="96"/>
        <v>5</v>
      </c>
      <c r="AN265" t="str">
        <f t="shared" si="97"/>
        <v xml:space="preserve"> </v>
      </c>
      <c r="AO265" t="s">
        <v>716</v>
      </c>
      <c r="AP265" t="s">
        <v>1031</v>
      </c>
      <c r="AQ265">
        <v>-2.8140753833069132</v>
      </c>
      <c r="AR265">
        <v>17.803051287337013</v>
      </c>
      <c r="AS265">
        <v>15.023268065677398</v>
      </c>
      <c r="AT265">
        <v>2.8140753833069132</v>
      </c>
      <c r="AU265">
        <v>-17.803051287337013</v>
      </c>
      <c r="AV265" t="s">
        <v>1386</v>
      </c>
    </row>
    <row r="266" spans="1:48" x14ac:dyDescent="0.25">
      <c r="A266">
        <v>2.6900000000000095E-9</v>
      </c>
      <c r="B266" t="s">
        <v>480</v>
      </c>
      <c r="C266" s="3">
        <v>5</v>
      </c>
      <c r="D266" s="3">
        <v>3</v>
      </c>
      <c r="E266" s="3">
        <v>13</v>
      </c>
      <c r="F266" s="3">
        <v>21</v>
      </c>
      <c r="G266" s="4">
        <v>40</v>
      </c>
      <c r="H266" s="4">
        <v>33.99</v>
      </c>
      <c r="I266" s="5">
        <v>31438.104932190003</v>
      </c>
      <c r="J266" s="4">
        <v>11.225231175693528</v>
      </c>
      <c r="K266" s="4">
        <v>10.092042755344419</v>
      </c>
      <c r="L266" s="4">
        <v>8.7403208334974583</v>
      </c>
      <c r="M266" s="4">
        <v>7.9793414694446323</v>
      </c>
      <c r="N266" s="4">
        <v>2.8130000000000002</v>
      </c>
      <c r="O266" s="4">
        <v>5.8620689655172464</v>
      </c>
      <c r="P266" s="4">
        <v>3.253898205354516</v>
      </c>
      <c r="Q266" s="36" t="str">
        <f t="shared" si="98"/>
        <v xml:space="preserve"> </v>
      </c>
      <c r="R266" t="str">
        <f t="shared" si="99"/>
        <v xml:space="preserve"> </v>
      </c>
      <c r="S266" s="37">
        <f t="shared" si="100"/>
        <v>0.17681671348729333</v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>
        <f t="shared" si="105"/>
        <v>-0.22997572280239786</v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>
        <f t="shared" si="107"/>
        <v>97</v>
      </c>
      <c r="AC266">
        <f t="shared" si="91"/>
        <v>129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>
        <f t="shared" si="109"/>
        <v>3.2538982080445158</v>
      </c>
      <c r="AH266" t="str">
        <f t="shared" si="110"/>
        <v xml:space="preserve"> </v>
      </c>
      <c r="AI266">
        <f t="shared" si="94"/>
        <v>94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480</v>
      </c>
      <c r="AP266" t="s">
        <v>1031</v>
      </c>
      <c r="AQ266">
        <v>34.92224295119528</v>
      </c>
      <c r="AR266">
        <v>22.997572280239787</v>
      </c>
      <c r="AS266">
        <v>17.681671079729334</v>
      </c>
      <c r="AT266">
        <v>-34.92224295119528</v>
      </c>
      <c r="AU266">
        <v>-22.997572280239787</v>
      </c>
      <c r="AV266" t="s">
        <v>1387</v>
      </c>
    </row>
    <row r="267" spans="1:48" x14ac:dyDescent="0.25">
      <c r="A267">
        <v>2.7000000000000097E-9</v>
      </c>
      <c r="B267" t="s">
        <v>396</v>
      </c>
      <c r="C267" s="3">
        <v>13</v>
      </c>
      <c r="D267" s="3">
        <v>0</v>
      </c>
      <c r="E267" s="3">
        <v>4</v>
      </c>
      <c r="F267" s="3">
        <v>17</v>
      </c>
      <c r="G267" s="4">
        <v>82</v>
      </c>
      <c r="H267" s="4">
        <v>74.33</v>
      </c>
      <c r="I267" s="5">
        <v>10547.731678669999</v>
      </c>
      <c r="J267" s="4">
        <v>13.998116760828623</v>
      </c>
      <c r="K267" s="4">
        <v>13.155752212389379</v>
      </c>
      <c r="L267" s="4">
        <v>9.3216950090904831</v>
      </c>
      <c r="M267" s="4">
        <v>8.8244229094076641</v>
      </c>
      <c r="N267" s="4">
        <v>4.3730000000000002</v>
      </c>
      <c r="O267" s="4">
        <v>25.612244897959197</v>
      </c>
      <c r="P267" s="4">
        <v>0.72514462531952117</v>
      </c>
      <c r="Q267" s="36">
        <f t="shared" si="98"/>
        <v>76.470588237994122</v>
      </c>
      <c r="R267" t="str">
        <f t="shared" si="99"/>
        <v xml:space="preserve"> </v>
      </c>
      <c r="S267" s="37" t="str">
        <f t="shared" si="100"/>
        <v/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>
        <f t="shared" si="105"/>
        <v>-0.17875652411730414</v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>
        <f t="shared" si="107"/>
        <v>118</v>
      </c>
      <c r="AC267" t="str">
        <f t="shared" si="91"/>
        <v xml:space="preserve"> </v>
      </c>
      <c r="AD267" s="1" t="str">
        <f t="shared" si="108"/>
        <v xml:space="preserve"> </v>
      </c>
      <c r="AE267">
        <f t="shared" si="92"/>
        <v>47</v>
      </c>
      <c r="AF267" t="str">
        <f t="shared" si="93"/>
        <v xml:space="preserve"> </v>
      </c>
      <c r="AG267" t="str">
        <f t="shared" si="109"/>
        <v xml:space="preserve"> </v>
      </c>
      <c r="AH267" t="str">
        <f t="shared" si="110"/>
        <v xml:space="preserve"> </v>
      </c>
      <c r="AI267" t="str">
        <f t="shared" si="94"/>
        <v xml:space="preserve"> 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396</v>
      </c>
      <c r="AP267" t="s">
        <v>1031</v>
      </c>
      <c r="AQ267">
        <v>18.846567394125469</v>
      </c>
      <c r="AR267">
        <v>17.875652411730414</v>
      </c>
      <c r="AS267">
        <v>10.318848378851065</v>
      </c>
      <c r="AT267">
        <v>-18.846567394125469</v>
      </c>
      <c r="AU267">
        <v>-17.875652411730414</v>
      </c>
      <c r="AV267" t="s">
        <v>1388</v>
      </c>
    </row>
    <row r="268" spans="1:48" x14ac:dyDescent="0.25">
      <c r="A268">
        <v>2.7100000000000099E-9</v>
      </c>
      <c r="B268" t="s">
        <v>271</v>
      </c>
      <c r="C268" s="3">
        <v>11</v>
      </c>
      <c r="D268" s="3">
        <v>2</v>
      </c>
      <c r="E268" s="3">
        <v>10</v>
      </c>
      <c r="F268" s="3">
        <v>23</v>
      </c>
      <c r="G268" s="4">
        <v>149</v>
      </c>
      <c r="H268" s="4">
        <v>136.56</v>
      </c>
      <c r="I268" s="5">
        <v>366357.16769015999</v>
      </c>
      <c r="J268" s="4">
        <v>15.823870220162224</v>
      </c>
      <c r="K268" s="4">
        <v>14.911552740773095</v>
      </c>
      <c r="L268" s="4">
        <v>12.373668679656495</v>
      </c>
      <c r="M268" s="4">
        <v>11.509629199201017</v>
      </c>
      <c r="N268" s="4">
        <v>8.1549999999999994</v>
      </c>
      <c r="O268" s="4">
        <v>12.643678160919539</v>
      </c>
      <c r="P268" s="4">
        <v>2.8009666080843583</v>
      </c>
      <c r="Q268" s="36" t="str">
        <f t="shared" si="98"/>
        <v xml:space="preserve"> </v>
      </c>
      <c r="R268" t="str">
        <f t="shared" si="99"/>
        <v xml:space="preserve"> </v>
      </c>
      <c r="S268" s="37" t="str">
        <f t="shared" si="100"/>
        <v/>
      </c>
      <c r="T268" s="37" t="str">
        <f t="shared" si="101"/>
        <v/>
      </c>
      <c r="U268" s="37" t="str">
        <f t="shared" si="102"/>
        <v/>
      </c>
      <c r="V268" s="37" t="str">
        <f t="shared" si="103"/>
        <v/>
      </c>
      <c r="W268" s="37" t="str">
        <f t="shared" si="104"/>
        <v/>
      </c>
      <c r="X268" s="37" t="str">
        <f t="shared" si="105"/>
        <v/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 t="str">
        <f t="shared" si="91"/>
        <v xml:space="preserve"> </v>
      </c>
      <c r="AD268" s="1" t="str">
        <f t="shared" si="108"/>
        <v xml:space="preserve"> </v>
      </c>
      <c r="AE268" t="str">
        <f t="shared" si="92"/>
        <v xml:space="preserve"> </v>
      </c>
      <c r="AF268" t="str">
        <f t="shared" si="93"/>
        <v xml:space="preserve"> </v>
      </c>
      <c r="AG268">
        <f t="shared" si="109"/>
        <v>2.800966610794358</v>
      </c>
      <c r="AH268" t="str">
        <f t="shared" si="110"/>
        <v xml:space="preserve"> </v>
      </c>
      <c r="AI268">
        <f t="shared" si="94"/>
        <v>130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271</v>
      </c>
      <c r="AP268" t="s">
        <v>1054</v>
      </c>
      <c r="AQ268">
        <v>8.2618464028282883</v>
      </c>
      <c r="AR268">
        <v>-9.0123058734726147</v>
      </c>
      <c r="AS268">
        <v>9.1095489162273058</v>
      </c>
      <c r="AT268">
        <v>-8.2618464028282883</v>
      </c>
      <c r="AU268">
        <v>9.0123058734726147</v>
      </c>
      <c r="AV268" t="s">
        <v>1389</v>
      </c>
    </row>
    <row r="269" spans="1:48" x14ac:dyDescent="0.25">
      <c r="A269">
        <v>2.72000000000001E-9</v>
      </c>
      <c r="B269" t="s">
        <v>653</v>
      </c>
      <c r="C269" s="3">
        <v>6</v>
      </c>
      <c r="D269" s="3">
        <v>5</v>
      </c>
      <c r="E269" s="3">
        <v>16</v>
      </c>
      <c r="F269" s="3">
        <v>27</v>
      </c>
      <c r="G269" s="4">
        <v>26.5</v>
      </c>
      <c r="H269" s="4">
        <v>28.56</v>
      </c>
      <c r="I269" s="5">
        <v>9847.3454855999989</v>
      </c>
      <c r="J269" s="4">
        <v>14.075899457861015</v>
      </c>
      <c r="K269" s="4">
        <v>12.835955056179774</v>
      </c>
      <c r="L269" s="4">
        <v>8.1049014362730976</v>
      </c>
      <c r="M269" s="4">
        <v>7.6655595199481024</v>
      </c>
      <c r="N269" s="4">
        <v>1.7670000000000001</v>
      </c>
      <c r="O269" s="4">
        <v>-19.090909090909097</v>
      </c>
      <c r="P269" s="4">
        <v>2.4824929971988792</v>
      </c>
      <c r="Q269" s="36" t="str">
        <f t="shared" si="98"/>
        <v xml:space="preserve"> </v>
      </c>
      <c r="R269" t="str">
        <f t="shared" si="99"/>
        <v xml:space="preserve"> </v>
      </c>
      <c r="S269" s="37" t="str">
        <f t="shared" si="100"/>
        <v/>
      </c>
      <c r="T269" s="37" t="str">
        <f t="shared" si="101"/>
        <v/>
      </c>
      <c r="U269" s="37" t="str">
        <f t="shared" si="102"/>
        <v/>
      </c>
      <c r="V269" s="37" t="str">
        <f t="shared" si="103"/>
        <v/>
      </c>
      <c r="W269" s="37" t="str">
        <f t="shared" si="104"/>
        <v/>
      </c>
      <c r="X269" s="37">
        <f t="shared" si="105"/>
        <v>-0.28595631795284326</v>
      </c>
      <c r="Y269" t="str">
        <f t="shared" si="89"/>
        <v xml:space="preserve"> </v>
      </c>
      <c r="Z269" s="1" t="str">
        <f t="shared" si="106"/>
        <v xml:space="preserve"> </v>
      </c>
      <c r="AA269" t="str">
        <f t="shared" si="90"/>
        <v xml:space="preserve"> </v>
      </c>
      <c r="AB269" s="1">
        <f t="shared" si="107"/>
        <v>81</v>
      </c>
      <c r="AC269" t="str">
        <f t="shared" si="91"/>
        <v xml:space="preserve"> 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>
        <f t="shared" si="109"/>
        <v>2.482492999918879</v>
      </c>
      <c r="AH269" t="str">
        <f t="shared" si="110"/>
        <v xml:space="preserve"> </v>
      </c>
      <c r="AI269">
        <f t="shared" si="94"/>
        <v>153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653</v>
      </c>
      <c r="AP269" t="s">
        <v>1033</v>
      </c>
      <c r="AQ269">
        <v>18.395625816099393</v>
      </c>
      <c r="AR269">
        <v>28.595631795284326</v>
      </c>
      <c r="AS269">
        <v>-7.2128851540616212</v>
      </c>
      <c r="AT269">
        <v>-18.395625816099393</v>
      </c>
      <c r="AU269">
        <v>-28.595631795284326</v>
      </c>
      <c r="AV269" t="s">
        <v>1390</v>
      </c>
    </row>
    <row r="270" spans="1:48" x14ac:dyDescent="0.25">
      <c r="A270">
        <v>2.7300000000000102E-9</v>
      </c>
      <c r="B270" t="s">
        <v>258</v>
      </c>
      <c r="C270" s="3">
        <v>19</v>
      </c>
      <c r="D270" s="3">
        <v>1</v>
      </c>
      <c r="E270" s="3">
        <v>14</v>
      </c>
      <c r="F270" s="3">
        <v>34</v>
      </c>
      <c r="G270" s="4">
        <v>125</v>
      </c>
      <c r="H270" s="4">
        <v>108.62</v>
      </c>
      <c r="I270" s="5">
        <v>365059.23170234001</v>
      </c>
      <c r="J270" s="4">
        <v>10.894684052156469</v>
      </c>
      <c r="K270" s="4">
        <v>9.9678810681839032</v>
      </c>
      <c r="L270" s="4" t="s">
        <v>1019</v>
      </c>
      <c r="M270" s="4" t="s">
        <v>1019</v>
      </c>
      <c r="N270" s="4">
        <v>9.1840000000000011</v>
      </c>
      <c r="O270" s="4">
        <v>30.914488407844743</v>
      </c>
      <c r="P270" s="4">
        <v>3.0823052844779966</v>
      </c>
      <c r="Q270" s="36" t="str">
        <f t="shared" si="98"/>
        <v xml:space="preserve"> </v>
      </c>
      <c r="R270" t="str">
        <f t="shared" si="99"/>
        <v xml:space="preserve"> </v>
      </c>
      <c r="S270" s="37">
        <f t="shared" si="100"/>
        <v>0.15080096019639666</v>
      </c>
      <c r="T270" s="37" t="str">
        <f t="shared" si="101"/>
        <v/>
      </c>
      <c r="U270" s="37" t="str">
        <f t="shared" si="102"/>
        <v/>
      </c>
      <c r="V270" s="37" t="str">
        <f t="shared" si="103"/>
        <v/>
      </c>
      <c r="W270" s="37" t="str">
        <f t="shared" si="104"/>
        <v xml:space="preserve"> </v>
      </c>
      <c r="X270" s="37" t="str">
        <f t="shared" si="105"/>
        <v xml:space="preserve"> </v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>
        <f t="shared" si="91"/>
        <v>163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>
        <f t="shared" si="109"/>
        <v>3.0823052872079963</v>
      </c>
      <c r="AH270" t="str">
        <f t="shared" si="110"/>
        <v xml:space="preserve"> </v>
      </c>
      <c r="AI270">
        <f t="shared" si="94"/>
        <v>107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258</v>
      </c>
      <c r="AP270" t="s">
        <v>1024</v>
      </c>
      <c r="AQ270">
        <v>36.838574567180636</v>
      </c>
      <c r="AR270" t="e">
        <v>#VALUE!</v>
      </c>
      <c r="AS270">
        <v>15.080095746639666</v>
      </c>
      <c r="AT270">
        <v>-36.838574567180636</v>
      </c>
      <c r="AU270" t="e">
        <v>#VALUE!</v>
      </c>
      <c r="AV270" t="s">
        <v>1391</v>
      </c>
    </row>
    <row r="271" spans="1:48" x14ac:dyDescent="0.25">
      <c r="A271">
        <v>2.7400000000000104E-9</v>
      </c>
      <c r="B271" t="s">
        <v>507</v>
      </c>
      <c r="C271" s="3">
        <v>6</v>
      </c>
      <c r="D271" s="3">
        <v>3</v>
      </c>
      <c r="E271" s="3">
        <v>16</v>
      </c>
      <c r="F271" s="3">
        <v>25</v>
      </c>
      <c r="G271" s="4">
        <v>57</v>
      </c>
      <c r="H271" s="4">
        <v>62.56</v>
      </c>
      <c r="I271" s="5">
        <v>10545.45511504</v>
      </c>
      <c r="J271" s="4">
        <v>17.363308354149321</v>
      </c>
      <c r="K271" s="4">
        <v>16.53713983610891</v>
      </c>
      <c r="L271" s="4">
        <v>7.2950915854790672</v>
      </c>
      <c r="M271" s="4">
        <v>7.0602046411268446</v>
      </c>
      <c r="N271" s="4">
        <v>3.6030000000000002</v>
      </c>
      <c r="O271" s="4">
        <v>-3.9023920752789301</v>
      </c>
      <c r="P271" s="4">
        <v>2.3897058823529411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>
        <f t="shared" si="105"/>
        <v>-0.35730075220236346</v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>
        <f t="shared" si="107"/>
        <v>55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2.3897058850929409</v>
      </c>
      <c r="AH271" t="str">
        <f t="shared" si="110"/>
        <v xml:space="preserve"> </v>
      </c>
      <c r="AI271">
        <f t="shared" si="94"/>
        <v>161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507</v>
      </c>
      <c r="AP271" t="s">
        <v>1028</v>
      </c>
      <c r="AQ271">
        <v>-0.66297477076220357</v>
      </c>
      <c r="AR271">
        <v>35.730075220236344</v>
      </c>
      <c r="AS271">
        <v>-8.8874680306905383</v>
      </c>
      <c r="AT271">
        <v>0.66297477076220357</v>
      </c>
      <c r="AU271">
        <v>-35.730075220236344</v>
      </c>
      <c r="AV271" t="s">
        <v>1392</v>
      </c>
    </row>
    <row r="272" spans="1:48" x14ac:dyDescent="0.25">
      <c r="A272">
        <v>2.7500000000000106E-9</v>
      </c>
      <c r="B272" t="s">
        <v>398</v>
      </c>
      <c r="C272" s="3">
        <v>8</v>
      </c>
      <c r="D272" s="3">
        <v>3</v>
      </c>
      <c r="E272" s="3">
        <v>12</v>
      </c>
      <c r="F272" s="3">
        <v>23</v>
      </c>
      <c r="G272" s="4">
        <v>75</v>
      </c>
      <c r="H272" s="4">
        <v>69.849999999999994</v>
      </c>
      <c r="I272" s="5">
        <v>24215.084812050001</v>
      </c>
      <c r="J272" s="4">
        <v>14.845908607863974</v>
      </c>
      <c r="K272" s="4">
        <v>14.328205128205127</v>
      </c>
      <c r="L272" s="4">
        <v>12.716567610539068</v>
      </c>
      <c r="M272" s="4">
        <v>12.563156892833087</v>
      </c>
      <c r="N272" s="4">
        <v>4.5110000000000001</v>
      </c>
      <c r="O272" s="4">
        <v>1.3333333333333344</v>
      </c>
      <c r="P272" s="4">
        <v>3.3385826771653546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 t="str">
        <f t="shared" si="103"/>
        <v/>
      </c>
      <c r="W272" s="37">
        <f t="shared" si="104"/>
        <v>0.12033253347079564</v>
      </c>
      <c r="X272" s="37" t="str">
        <f t="shared" si="105"/>
        <v/>
      </c>
      <c r="Y272" t="str">
        <f t="shared" si="89"/>
        <v xml:space="preserve"> </v>
      </c>
      <c r="Z272" s="1" t="str">
        <f t="shared" si="106"/>
        <v xml:space="preserve"> </v>
      </c>
      <c r="AA272">
        <f t="shared" si="90"/>
        <v>115</v>
      </c>
      <c r="AB272" s="1" t="str">
        <f t="shared" si="107"/>
        <v xml:space="preserve"> 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3.3385826799153544</v>
      </c>
      <c r="AH272" t="str">
        <f t="shared" si="110"/>
        <v xml:space="preserve"> </v>
      </c>
      <c r="AI272">
        <f t="shared" si="94"/>
        <v>86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398</v>
      </c>
      <c r="AP272" t="s">
        <v>1020</v>
      </c>
      <c r="AQ272">
        <v>13.931533486512848</v>
      </c>
      <c r="AR272">
        <v>-12.033253347079565</v>
      </c>
      <c r="AS272">
        <v>7.372942018611317</v>
      </c>
      <c r="AT272">
        <v>-13.931533486512848</v>
      </c>
      <c r="AU272">
        <v>12.033253347079565</v>
      </c>
      <c r="AV272" t="s">
        <v>1393</v>
      </c>
    </row>
    <row r="273" spans="1:48" x14ac:dyDescent="0.25">
      <c r="A273">
        <v>2.7600000000000107E-9</v>
      </c>
      <c r="B273" t="s">
        <v>544</v>
      </c>
      <c r="C273" s="3">
        <v>21</v>
      </c>
      <c r="D273" s="3">
        <v>1</v>
      </c>
      <c r="E273" s="3">
        <v>6</v>
      </c>
      <c r="F273" s="3">
        <v>28</v>
      </c>
      <c r="G273" s="4">
        <v>24</v>
      </c>
      <c r="H273" s="4">
        <v>18.579999999999998</v>
      </c>
      <c r="I273" s="5">
        <v>19546.830552200001</v>
      </c>
      <c r="J273" s="4">
        <v>9.7124934657605841</v>
      </c>
      <c r="K273" s="4">
        <v>8.8645038167938921</v>
      </c>
      <c r="L273" s="4" t="s">
        <v>1019</v>
      </c>
      <c r="M273" s="4" t="s">
        <v>1019</v>
      </c>
      <c r="N273" s="4">
        <v>1.7290000000000001</v>
      </c>
      <c r="O273" s="4">
        <v>27.142857142857153</v>
      </c>
      <c r="P273" s="4">
        <v>3.9558665231431651</v>
      </c>
      <c r="Q273" s="36">
        <f t="shared" si="98"/>
        <v>75.000000002760004</v>
      </c>
      <c r="R273" t="str">
        <f t="shared" si="99"/>
        <v xml:space="preserve"> </v>
      </c>
      <c r="S273" s="37">
        <f t="shared" si="100"/>
        <v>0.29171152052103344</v>
      </c>
      <c r="T273" s="37" t="str">
        <f t="shared" si="101"/>
        <v/>
      </c>
      <c r="U273" s="37" t="str">
        <f t="shared" si="102"/>
        <v/>
      </c>
      <c r="V273" s="37" t="str">
        <f t="shared" si="103"/>
        <v/>
      </c>
      <c r="W273" s="37" t="str">
        <f t="shared" si="104"/>
        <v xml:space="preserve"> </v>
      </c>
      <c r="X273" s="37" t="str">
        <f t="shared" si="105"/>
        <v xml:space="preserve"> </v>
      </c>
      <c r="Y273" t="str">
        <f t="shared" si="89"/>
        <v xml:space="preserve"> </v>
      </c>
      <c r="Z273" s="1" t="str">
        <f t="shared" si="106"/>
        <v xml:space="preserve"> </v>
      </c>
      <c r="AA273" t="str">
        <f t="shared" si="90"/>
        <v xml:space="preserve"> </v>
      </c>
      <c r="AB273" s="1" t="str">
        <f t="shared" si="107"/>
        <v xml:space="preserve"> </v>
      </c>
      <c r="AC273">
        <f t="shared" si="91"/>
        <v>39</v>
      </c>
      <c r="AD273" s="1" t="str">
        <f t="shared" si="108"/>
        <v xml:space="preserve"> </v>
      </c>
      <c r="AE273">
        <f t="shared" si="92"/>
        <v>56</v>
      </c>
      <c r="AF273" t="str">
        <f t="shared" si="93"/>
        <v xml:space="preserve"> </v>
      </c>
      <c r="AG273">
        <f t="shared" si="109"/>
        <v>3.9558665259031649</v>
      </c>
      <c r="AH273" t="str">
        <f t="shared" si="110"/>
        <v xml:space="preserve"> </v>
      </c>
      <c r="AI273">
        <f t="shared" si="94"/>
        <v>44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544</v>
      </c>
      <c r="AP273" t="s">
        <v>1024</v>
      </c>
      <c r="AQ273">
        <v>43.692269654854599</v>
      </c>
      <c r="AR273" t="e">
        <v>#VALUE!</v>
      </c>
      <c r="AS273">
        <v>29.171151776103343</v>
      </c>
      <c r="AT273">
        <v>-43.692269654854599</v>
      </c>
      <c r="AU273" t="e">
        <v>#VALUE!</v>
      </c>
      <c r="AV273" t="s">
        <v>1394</v>
      </c>
    </row>
    <row r="274" spans="1:48" x14ac:dyDescent="0.25">
      <c r="A274">
        <v>2.7700000000000109E-9</v>
      </c>
      <c r="B274" t="s">
        <v>605</v>
      </c>
      <c r="C274" s="3">
        <v>16</v>
      </c>
      <c r="D274" s="3">
        <v>4</v>
      </c>
      <c r="E274" s="3">
        <v>5</v>
      </c>
      <c r="F274" s="3">
        <v>25</v>
      </c>
      <c r="G274" s="4">
        <v>66</v>
      </c>
      <c r="H274" s="4">
        <v>55.44</v>
      </c>
      <c r="I274" s="5">
        <v>67590.910149839998</v>
      </c>
      <c r="J274" s="4">
        <v>14.4375</v>
      </c>
      <c r="K274" s="4">
        <v>13.887775551102203</v>
      </c>
      <c r="L274" s="4">
        <v>12.6416128653357</v>
      </c>
      <c r="M274" s="4">
        <v>12.443269066927519</v>
      </c>
      <c r="N274" s="4">
        <v>3.6970000000000001</v>
      </c>
      <c r="O274" s="4">
        <v>-1.8072289156626391</v>
      </c>
      <c r="P274" s="4">
        <v>4.7601010101010113</v>
      </c>
      <c r="Q274" s="36" t="str">
        <f t="shared" si="98"/>
        <v xml:space="preserve"> </v>
      </c>
      <c r="R274" t="str">
        <f t="shared" si="99"/>
        <v xml:space="preserve"> </v>
      </c>
      <c r="S274" s="37">
        <f t="shared" si="100"/>
        <v>0.19047619324619047</v>
      </c>
      <c r="T274" s="37" t="str">
        <f t="shared" si="101"/>
        <v/>
      </c>
      <c r="U274" s="37" t="str">
        <f t="shared" si="102"/>
        <v/>
      </c>
      <c r="V274" s="37" t="str">
        <f t="shared" si="103"/>
        <v/>
      </c>
      <c r="W274" s="37">
        <f t="shared" si="104"/>
        <v>0.11372900316598678</v>
      </c>
      <c r="X274" s="37" t="str">
        <f t="shared" si="105"/>
        <v/>
      </c>
      <c r="Y274" t="str">
        <f t="shared" si="89"/>
        <v xml:space="preserve"> </v>
      </c>
      <c r="Z274" s="1" t="str">
        <f t="shared" si="106"/>
        <v xml:space="preserve"> </v>
      </c>
      <c r="AA274">
        <f t="shared" si="90"/>
        <v>119</v>
      </c>
      <c r="AB274" s="1" t="str">
        <f t="shared" si="107"/>
        <v xml:space="preserve"> </v>
      </c>
      <c r="AC274">
        <f t="shared" si="91"/>
        <v>113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4.7601010128710115</v>
      </c>
      <c r="AH274" t="str">
        <f t="shared" si="110"/>
        <v xml:space="preserve"> </v>
      </c>
      <c r="AI274">
        <f t="shared" si="94"/>
        <v>19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605</v>
      </c>
      <c r="AP274" t="s">
        <v>1020</v>
      </c>
      <c r="AQ274">
        <v>16.299263446209665</v>
      </c>
      <c r="AR274">
        <v>-11.372900316598678</v>
      </c>
      <c r="AS274">
        <v>19.047619047619047</v>
      </c>
      <c r="AT274">
        <v>-16.299263446209665</v>
      </c>
      <c r="AU274">
        <v>11.372900316598678</v>
      </c>
      <c r="AV274" t="s">
        <v>1395</v>
      </c>
    </row>
    <row r="275" spans="1:48" x14ac:dyDescent="0.25">
      <c r="A275">
        <v>2.7800000000000111E-9</v>
      </c>
      <c r="B275" t="s">
        <v>401</v>
      </c>
      <c r="C275" s="3">
        <v>7</v>
      </c>
      <c r="D275" s="3">
        <v>3</v>
      </c>
      <c r="E275" s="3">
        <v>13</v>
      </c>
      <c r="F275" s="3">
        <v>23</v>
      </c>
      <c r="G275" s="4">
        <v>17</v>
      </c>
      <c r="H275" s="4">
        <v>15.14</v>
      </c>
      <c r="I275" s="5">
        <v>6379.7251908200005</v>
      </c>
      <c r="J275" s="4">
        <v>26.654929577464788</v>
      </c>
      <c r="K275" s="4">
        <v>22.766917293233082</v>
      </c>
      <c r="L275" s="4">
        <v>15.279635364070765</v>
      </c>
      <c r="M275" s="4">
        <v>14.810116783048398</v>
      </c>
      <c r="N275" s="4">
        <v>0.85899999999999999</v>
      </c>
      <c r="O275" s="4">
        <v>-28.901528617134737</v>
      </c>
      <c r="P275" s="4">
        <v>7.5363276089828259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 t="str">
        <f t="shared" si="103"/>
        <v/>
      </c>
      <c r="W275" s="37">
        <f t="shared" si="104"/>
        <v>0.34613939250024583</v>
      </c>
      <c r="X275" s="37" t="str">
        <f t="shared" si="105"/>
        <v/>
      </c>
      <c r="Y275" t="str">
        <f t="shared" si="89"/>
        <v xml:space="preserve"> </v>
      </c>
      <c r="Z275" s="1" t="str">
        <f t="shared" si="106"/>
        <v xml:space="preserve"> </v>
      </c>
      <c r="AA275">
        <f t="shared" si="90"/>
        <v>62</v>
      </c>
      <c r="AB275" s="1" t="str">
        <f t="shared" si="107"/>
        <v xml:space="preserve"> 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>
        <f t="shared" si="109"/>
        <v>7.5363276117628262</v>
      </c>
      <c r="AH275" t="str">
        <f t="shared" si="110"/>
        <v xml:space="preserve"> </v>
      </c>
      <c r="AI275">
        <f t="shared" si="94"/>
        <v>4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401</v>
      </c>
      <c r="AP275" t="s">
        <v>1035</v>
      </c>
      <c r="AQ275">
        <v>-54.530717812863315</v>
      </c>
      <c r="AR275">
        <v>-34.613939250024586</v>
      </c>
      <c r="AS275">
        <v>12.285336856010565</v>
      </c>
      <c r="AT275">
        <v>54.530717812863315</v>
      </c>
      <c r="AU275">
        <v>34.613939250024586</v>
      </c>
      <c r="AV275" t="s">
        <v>1396</v>
      </c>
    </row>
    <row r="276" spans="1:48" x14ac:dyDescent="0.25">
      <c r="A276">
        <v>2.7900000000000113E-9</v>
      </c>
      <c r="B276" t="s">
        <v>504</v>
      </c>
      <c r="C276" s="3">
        <v>11</v>
      </c>
      <c r="D276" s="3">
        <v>0</v>
      </c>
      <c r="E276" s="3">
        <v>4</v>
      </c>
      <c r="F276" s="3">
        <v>15</v>
      </c>
      <c r="G276" s="4">
        <v>128</v>
      </c>
      <c r="H276" s="4">
        <v>92.96</v>
      </c>
      <c r="I276" s="5">
        <v>14393.462808479999</v>
      </c>
      <c r="J276" s="4">
        <v>10.661773139121459</v>
      </c>
      <c r="K276" s="4">
        <v>10.297994904176358</v>
      </c>
      <c r="L276" s="4">
        <v>7.8507262346560092</v>
      </c>
      <c r="M276" s="4">
        <v>7.6452622665438277</v>
      </c>
      <c r="N276" s="4">
        <v>8.7189999999999994</v>
      </c>
      <c r="O276" s="4">
        <v>22.666666666666675</v>
      </c>
      <c r="P276" s="4">
        <v>3.1949225473321863</v>
      </c>
      <c r="Q276" s="36">
        <f t="shared" si="98"/>
        <v>73.333333336123331</v>
      </c>
      <c r="R276" t="str">
        <f t="shared" si="99"/>
        <v xml:space="preserve"> </v>
      </c>
      <c r="S276" s="37">
        <f t="shared" si="100"/>
        <v>0.376936319485353</v>
      </c>
      <c r="T276" s="37" t="str">
        <f t="shared" si="101"/>
        <v/>
      </c>
      <c r="U276" s="37" t="str">
        <f t="shared" si="102"/>
        <v/>
      </c>
      <c r="V276" s="37" t="str">
        <f t="shared" si="103"/>
        <v/>
      </c>
      <c r="W276" s="37" t="str">
        <f t="shared" si="104"/>
        <v/>
      </c>
      <c r="X276" s="37">
        <f t="shared" si="105"/>
        <v>-0.30834921171901353</v>
      </c>
      <c r="Y276" t="str">
        <f t="shared" si="89"/>
        <v xml:space="preserve"> </v>
      </c>
      <c r="Z276" s="1" t="str">
        <f t="shared" si="106"/>
        <v xml:space="preserve"> </v>
      </c>
      <c r="AA276" t="str">
        <f t="shared" si="90"/>
        <v xml:space="preserve"> </v>
      </c>
      <c r="AB276" s="1">
        <f t="shared" si="107"/>
        <v>69</v>
      </c>
      <c r="AC276">
        <f t="shared" si="91"/>
        <v>14</v>
      </c>
      <c r="AD276" s="1" t="str">
        <f t="shared" si="108"/>
        <v xml:space="preserve"> </v>
      </c>
      <c r="AE276">
        <f t="shared" si="92"/>
        <v>66</v>
      </c>
      <c r="AF276" t="str">
        <f t="shared" si="93"/>
        <v xml:space="preserve"> </v>
      </c>
      <c r="AG276">
        <f t="shared" si="109"/>
        <v>3.1949225501221861</v>
      </c>
      <c r="AH276" t="str">
        <f t="shared" si="110"/>
        <v xml:space="preserve"> </v>
      </c>
      <c r="AI276">
        <f t="shared" si="94"/>
        <v>98</v>
      </c>
      <c r="AJ276" t="str">
        <f t="shared" si="95"/>
        <v xml:space="preserve"> </v>
      </c>
      <c r="AK276" t="str">
        <f t="shared" si="111"/>
        <v xml:space="preserve"> </v>
      </c>
      <c r="AL276" t="str">
        <f t="shared" si="112"/>
        <v xml:space="preserve"> </v>
      </c>
      <c r="AM276" t="str">
        <f t="shared" si="96"/>
        <v xml:space="preserve"> </v>
      </c>
      <c r="AN276" t="str">
        <f t="shared" si="97"/>
        <v xml:space="preserve"> </v>
      </c>
      <c r="AO276" t="s">
        <v>504</v>
      </c>
      <c r="AP276" t="s">
        <v>1033</v>
      </c>
      <c r="AQ276">
        <v>38.188864781722351</v>
      </c>
      <c r="AR276">
        <v>30.834921171901353</v>
      </c>
      <c r="AS276">
        <v>37.6936316695353</v>
      </c>
      <c r="AT276">
        <v>-38.188864781722351</v>
      </c>
      <c r="AU276">
        <v>-30.834921171901353</v>
      </c>
      <c r="AV276" t="s">
        <v>1397</v>
      </c>
    </row>
    <row r="277" spans="1:48" x14ac:dyDescent="0.25">
      <c r="A277">
        <v>2.8000000000000114E-9</v>
      </c>
      <c r="B277" t="s">
        <v>400</v>
      </c>
      <c r="C277" s="3">
        <v>0</v>
      </c>
      <c r="D277" s="3">
        <v>5</v>
      </c>
      <c r="E277" s="3">
        <v>15</v>
      </c>
      <c r="F277" s="3">
        <v>20</v>
      </c>
      <c r="G277" s="4">
        <v>107</v>
      </c>
      <c r="H277" s="4">
        <v>110.07</v>
      </c>
      <c r="I277" s="5">
        <v>38267.436027869997</v>
      </c>
      <c r="J277" s="4">
        <v>15.867089519965401</v>
      </c>
      <c r="K277" s="4">
        <v>14.892436747395481</v>
      </c>
      <c r="L277" s="4">
        <v>10.917207218906047</v>
      </c>
      <c r="M277" s="4">
        <v>10.490315210627333</v>
      </c>
      <c r="N277" s="4">
        <v>6.649</v>
      </c>
      <c r="O277" s="4">
        <v>2.1874999999999951</v>
      </c>
      <c r="P277" s="4">
        <v>3.8021259198691748</v>
      </c>
      <c r="Q277" s="36" t="str">
        <f t="shared" si="98"/>
        <v xml:space="preserve"> </v>
      </c>
      <c r="R277" t="str">
        <f t="shared" si="99"/>
        <v xml:space="preserve"> </v>
      </c>
      <c r="S277" s="37" t="str">
        <f t="shared" si="100"/>
        <v/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 t="str">
        <f t="shared" si="104"/>
        <v/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 t="str">
        <f t="shared" si="90"/>
        <v xml:space="preserve"> </v>
      </c>
      <c r="AB277" s="1" t="str">
        <f t="shared" si="107"/>
        <v xml:space="preserve"> </v>
      </c>
      <c r="AC277" t="str">
        <f t="shared" si="91"/>
        <v xml:space="preserve"> </v>
      </c>
      <c r="AD277" s="1" t="str">
        <f t="shared" si="108"/>
        <v xml:space="preserve"> </v>
      </c>
      <c r="AE277" t="str">
        <f t="shared" si="92"/>
        <v xml:space="preserve"> </v>
      </c>
      <c r="AF277" t="str">
        <f t="shared" si="93"/>
        <v xml:space="preserve"> </v>
      </c>
      <c r="AG277">
        <f t="shared" si="109"/>
        <v>3.8021259226691746</v>
      </c>
      <c r="AH277" t="str">
        <f t="shared" si="110"/>
        <v xml:space="preserve"> </v>
      </c>
      <c r="AI277">
        <f t="shared" si="94"/>
        <v>52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400</v>
      </c>
      <c r="AP277" t="s">
        <v>1020</v>
      </c>
      <c r="AQ277">
        <v>8.0112845169848299</v>
      </c>
      <c r="AR277">
        <v>3.8191531192260819</v>
      </c>
      <c r="AS277">
        <v>-2.7891341873353293</v>
      </c>
      <c r="AT277">
        <v>-8.0112845169848299</v>
      </c>
      <c r="AU277">
        <v>-3.8191531192260819</v>
      </c>
      <c r="AV277" t="s">
        <v>1398</v>
      </c>
    </row>
    <row r="278" spans="1:48" x14ac:dyDescent="0.25">
      <c r="A278">
        <v>2.8100000000000116E-9</v>
      </c>
      <c r="B278" t="s">
        <v>292</v>
      </c>
      <c r="C278" s="3">
        <v>17</v>
      </c>
      <c r="D278" s="3">
        <v>0</v>
      </c>
      <c r="E278" s="3">
        <v>6</v>
      </c>
      <c r="F278" s="3">
        <v>23</v>
      </c>
      <c r="G278" s="4">
        <v>21</v>
      </c>
      <c r="H278" s="4">
        <v>17.920000000000002</v>
      </c>
      <c r="I278" s="5">
        <v>39546.375142400007</v>
      </c>
      <c r="J278" s="4">
        <v>17.690029615004935</v>
      </c>
      <c r="K278" s="4">
        <v>16.217194570135749</v>
      </c>
      <c r="L278" s="4">
        <v>10.434603980084278</v>
      </c>
      <c r="M278" s="4">
        <v>10.064166691999247</v>
      </c>
      <c r="N278" s="4">
        <v>0.82400000000000007</v>
      </c>
      <c r="O278" s="4">
        <v>39.333333333333329</v>
      </c>
      <c r="P278" s="4">
        <v>5.5357142857142856</v>
      </c>
      <c r="Q278" s="36">
        <f t="shared" si="98"/>
        <v>73.913043481070872</v>
      </c>
      <c r="R278" t="str">
        <f t="shared" si="99"/>
        <v xml:space="preserve"> </v>
      </c>
      <c r="S278" s="37">
        <f t="shared" si="100"/>
        <v>0.17187500280999979</v>
      </c>
      <c r="T278" s="37" t="str">
        <f t="shared" si="101"/>
        <v/>
      </c>
      <c r="U278" s="37" t="str">
        <f t="shared" si="102"/>
        <v/>
      </c>
      <c r="V278" s="37" t="str">
        <f t="shared" si="103"/>
        <v/>
      </c>
      <c r="W278" s="37" t="str">
        <f t="shared" si="104"/>
        <v/>
      </c>
      <c r="X278" s="37" t="str">
        <f t="shared" si="105"/>
        <v/>
      </c>
      <c r="Y278" t="str">
        <f t="shared" si="89"/>
        <v xml:space="preserve"> </v>
      </c>
      <c r="Z278" s="1" t="str">
        <f t="shared" si="106"/>
        <v xml:space="preserve"> </v>
      </c>
      <c r="AA278" t="str">
        <f t="shared" si="90"/>
        <v xml:space="preserve"> </v>
      </c>
      <c r="AB278" s="1" t="str">
        <f t="shared" si="107"/>
        <v xml:space="preserve"> </v>
      </c>
      <c r="AC278">
        <f t="shared" si="91"/>
        <v>135</v>
      </c>
      <c r="AD278" s="1" t="str">
        <f t="shared" si="108"/>
        <v xml:space="preserve"> </v>
      </c>
      <c r="AE278">
        <f t="shared" si="92"/>
        <v>65</v>
      </c>
      <c r="AF278" t="str">
        <f t="shared" si="93"/>
        <v xml:space="preserve"> </v>
      </c>
      <c r="AG278">
        <f t="shared" si="109"/>
        <v>5.5357142885242858</v>
      </c>
      <c r="AH278" t="str">
        <f t="shared" si="110"/>
        <v xml:space="preserve"> </v>
      </c>
      <c r="AI278">
        <f t="shared" si="94"/>
        <v>10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292</v>
      </c>
      <c r="AP278" t="s">
        <v>1078</v>
      </c>
      <c r="AQ278">
        <v>-2.5571261253179101</v>
      </c>
      <c r="AR278">
        <v>8.0708987613623329</v>
      </c>
      <c r="AS278">
        <v>17.187499999999979</v>
      </c>
      <c r="AT278">
        <v>2.5571261253179101</v>
      </c>
      <c r="AU278">
        <v>-8.0708987613623329</v>
      </c>
      <c r="AV278" t="s">
        <v>1399</v>
      </c>
    </row>
    <row r="279" spans="1:48" x14ac:dyDescent="0.25">
      <c r="A279">
        <v>2.8200000000000118E-9</v>
      </c>
      <c r="B279" t="s">
        <v>674</v>
      </c>
      <c r="C279" s="3">
        <v>11</v>
      </c>
      <c r="D279" s="3">
        <v>0</v>
      </c>
      <c r="E279" s="3">
        <v>7</v>
      </c>
      <c r="F279" s="3">
        <v>18</v>
      </c>
      <c r="G279" s="4">
        <v>85</v>
      </c>
      <c r="H279" s="4">
        <v>70.760000000000005</v>
      </c>
      <c r="I279" s="5">
        <v>12356.19915468</v>
      </c>
      <c r="J279" s="4">
        <v>15.246714070243483</v>
      </c>
      <c r="K279" s="4">
        <v>14.06200317965024</v>
      </c>
      <c r="L279" s="4">
        <v>19.02463104467704</v>
      </c>
      <c r="M279" s="4">
        <v>18.038412613757966</v>
      </c>
      <c r="N279" s="4">
        <v>4.641</v>
      </c>
      <c r="O279" s="4">
        <v>26.296296296296305</v>
      </c>
      <c r="P279" s="4" t="s">
        <v>166</v>
      </c>
      <c r="Q279" s="36" t="str">
        <f t="shared" si="98"/>
        <v xml:space="preserve"> </v>
      </c>
      <c r="R279" t="str">
        <f t="shared" si="99"/>
        <v xml:space="preserve"> </v>
      </c>
      <c r="S279" s="37">
        <f t="shared" si="100"/>
        <v>0.20124364329484457</v>
      </c>
      <c r="T279" s="37" t="str">
        <f t="shared" si="101"/>
        <v/>
      </c>
      <c r="U279" s="37" t="str">
        <f t="shared" si="102"/>
        <v/>
      </c>
      <c r="V279" s="37" t="str">
        <f t="shared" si="103"/>
        <v/>
      </c>
      <c r="W279" s="37">
        <f t="shared" si="104"/>
        <v>0.67607437395024084</v>
      </c>
      <c r="X279" s="37" t="str">
        <f t="shared" si="105"/>
        <v/>
      </c>
      <c r="Y279" t="str">
        <f t="shared" si="89"/>
        <v xml:space="preserve"> </v>
      </c>
      <c r="Z279" s="1" t="str">
        <f t="shared" si="106"/>
        <v xml:space="preserve"> </v>
      </c>
      <c r="AA279">
        <f t="shared" si="90"/>
        <v>30</v>
      </c>
      <c r="AB279" s="1" t="str">
        <f t="shared" si="107"/>
        <v xml:space="preserve"> </v>
      </c>
      <c r="AC279">
        <f t="shared" si="91"/>
        <v>104</v>
      </c>
      <c r="AD279" s="1" t="str">
        <f t="shared" si="108"/>
        <v xml:space="preserve"> </v>
      </c>
      <c r="AE279" t="str">
        <f t="shared" si="92"/>
        <v xml:space="preserve"> </v>
      </c>
      <c r="AF279" t="str">
        <f t="shared" si="93"/>
        <v xml:space="preserve"> </v>
      </c>
      <c r="AG279" t="str">
        <f t="shared" si="109"/>
        <v xml:space="preserve"> </v>
      </c>
      <c r="AH279" t="str">
        <f t="shared" si="110"/>
        <v xml:space="preserve"> </v>
      </c>
      <c r="AI279" t="str">
        <f t="shared" si="94"/>
        <v xml:space="preserve"> 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674</v>
      </c>
      <c r="AP279" t="s">
        <v>1028</v>
      </c>
      <c r="AQ279">
        <v>11.607882410083592</v>
      </c>
      <c r="AR279">
        <v>-67.607437395024078</v>
      </c>
      <c r="AS279">
        <v>20.124364047484455</v>
      </c>
      <c r="AT279">
        <v>-11.607882410083592</v>
      </c>
      <c r="AU279">
        <v>67.607437395024078</v>
      </c>
      <c r="AV279" t="s">
        <v>1400</v>
      </c>
    </row>
    <row r="280" spans="1:48" x14ac:dyDescent="0.25">
      <c r="A280">
        <v>2.8300000000000119E-9</v>
      </c>
      <c r="B280" t="s">
        <v>260</v>
      </c>
      <c r="C280" s="3">
        <v>15</v>
      </c>
      <c r="D280" s="3">
        <v>0</v>
      </c>
      <c r="E280" s="3">
        <v>15</v>
      </c>
      <c r="F280" s="3">
        <v>30</v>
      </c>
      <c r="G280" s="4">
        <v>50</v>
      </c>
      <c r="H280" s="4">
        <v>45.49</v>
      </c>
      <c r="I280" s="5">
        <v>193465.44211403001</v>
      </c>
      <c r="J280" s="4">
        <v>20.389959659345585</v>
      </c>
      <c r="K280" s="4">
        <v>18.867689755288264</v>
      </c>
      <c r="L280" s="4">
        <v>18.379986963696371</v>
      </c>
      <c r="M280" s="4">
        <v>17.246276243200001</v>
      </c>
      <c r="N280" s="4">
        <v>2.0760000000000001</v>
      </c>
      <c r="O280" s="4">
        <v>10.000000000000009</v>
      </c>
      <c r="P280" s="4">
        <v>3.6601450868322707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>
        <f t="shared" si="104"/>
        <v>0.61928108203761223</v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>
        <f t="shared" si="90"/>
        <v>39</v>
      </c>
      <c r="AB280" s="1" t="str">
        <f t="shared" si="107"/>
        <v xml:space="preserve"> 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>
        <f t="shared" si="109"/>
        <v>3.6601450896622705</v>
      </c>
      <c r="AH280" t="str">
        <f t="shared" si="110"/>
        <v xml:space="preserve"> </v>
      </c>
      <c r="AI280">
        <f t="shared" si="94"/>
        <v>64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260</v>
      </c>
      <c r="AP280" t="s">
        <v>1020</v>
      </c>
      <c r="AQ280">
        <v>-18.209845318739216</v>
      </c>
      <c r="AR280">
        <v>-61.928108203761226</v>
      </c>
      <c r="AS280">
        <v>9.9142668718399598</v>
      </c>
      <c r="AT280">
        <v>18.209845318739216</v>
      </c>
      <c r="AU280">
        <v>61.928108203761226</v>
      </c>
      <c r="AV280" t="s">
        <v>1401</v>
      </c>
    </row>
    <row r="281" spans="1:48" x14ac:dyDescent="0.25">
      <c r="A281">
        <v>2.8400000000000121E-9</v>
      </c>
      <c r="B281" t="s">
        <v>743</v>
      </c>
      <c r="C281" s="3">
        <v>12</v>
      </c>
      <c r="D281" s="3">
        <v>1</v>
      </c>
      <c r="E281" s="3">
        <v>14</v>
      </c>
      <c r="F281" s="3">
        <v>27</v>
      </c>
      <c r="G281" s="4">
        <v>75</v>
      </c>
      <c r="H281" s="4">
        <v>64.05</v>
      </c>
      <c r="I281" s="5">
        <v>9564.0545007000001</v>
      </c>
      <c r="J281" s="4">
        <v>12.715902322811196</v>
      </c>
      <c r="K281" s="4">
        <v>12.216288384512682</v>
      </c>
      <c r="L281" s="4">
        <v>8.7960877985797286</v>
      </c>
      <c r="M281" s="4">
        <v>8.2903597948757888</v>
      </c>
      <c r="N281" s="4">
        <v>5.0369999999999999</v>
      </c>
      <c r="O281" s="4">
        <v>-17.51879699248121</v>
      </c>
      <c r="P281" s="4">
        <v>0</v>
      </c>
      <c r="Q281" s="36" t="str">
        <f t="shared" si="98"/>
        <v xml:space="preserve"> </v>
      </c>
      <c r="R281" t="str">
        <f t="shared" si="99"/>
        <v xml:space="preserve"> </v>
      </c>
      <c r="S281" s="37">
        <f t="shared" si="100"/>
        <v>0.17096019019362996</v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>
        <f t="shared" si="105"/>
        <v>-0.22506264034272394</v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>
        <f t="shared" si="107"/>
        <v>100</v>
      </c>
      <c r="AC281">
        <f t="shared" si="91"/>
        <v>140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 t="str">
        <f t="shared" si="109"/>
        <v xml:space="preserve"> </v>
      </c>
      <c r="AH281" t="str">
        <f t="shared" si="110"/>
        <v xml:space="preserve"> </v>
      </c>
      <c r="AI281" t="str">
        <f t="shared" si="94"/>
        <v xml:space="preserve"> 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743</v>
      </c>
      <c r="AP281" t="s">
        <v>1028</v>
      </c>
      <c r="AQ281">
        <v>26.280146121880477</v>
      </c>
      <c r="AR281">
        <v>22.506264034272395</v>
      </c>
      <c r="AS281">
        <v>17.096018735362996</v>
      </c>
      <c r="AT281">
        <v>-26.280146121880477</v>
      </c>
      <c r="AU281">
        <v>-22.506264034272395</v>
      </c>
      <c r="AV281" t="s">
        <v>1402</v>
      </c>
    </row>
    <row r="282" spans="1:48" x14ac:dyDescent="0.25">
      <c r="A282">
        <v>2.8500000000000123E-9</v>
      </c>
      <c r="B282" t="s">
        <v>404</v>
      </c>
      <c r="C282" s="3">
        <v>11</v>
      </c>
      <c r="D282" s="3">
        <v>2</v>
      </c>
      <c r="E282" s="3">
        <v>13</v>
      </c>
      <c r="F282" s="3">
        <v>26</v>
      </c>
      <c r="G282" s="4">
        <v>31</v>
      </c>
      <c r="H282" s="4">
        <v>27.2</v>
      </c>
      <c r="I282" s="5">
        <v>21689.789401599999</v>
      </c>
      <c r="J282" s="4">
        <v>12.32442229270503</v>
      </c>
      <c r="K282" s="4">
        <v>12.110418521816563</v>
      </c>
      <c r="L282" s="4">
        <v>6.7544239144780258</v>
      </c>
      <c r="M282" s="4">
        <v>6.6276955870850118</v>
      </c>
      <c r="N282" s="4">
        <v>2.2069999999999999</v>
      </c>
      <c r="O282" s="4">
        <v>-1.1363636363636374</v>
      </c>
      <c r="P282" s="4">
        <v>1.9705882352941178</v>
      </c>
      <c r="Q282" s="36" t="str">
        <f t="shared" si="98"/>
        <v xml:space="preserve"> </v>
      </c>
      <c r="R282" t="str">
        <f t="shared" si="99"/>
        <v xml:space="preserve"> </v>
      </c>
      <c r="S282" s="37" t="str">
        <f t="shared" si="100"/>
        <v/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 t="str">
        <f t="shared" si="104"/>
        <v/>
      </c>
      <c r="X282" s="37">
        <f t="shared" si="105"/>
        <v>-0.4049336984634555</v>
      </c>
      <c r="Y282" t="str">
        <f t="shared" si="89"/>
        <v xml:space="preserve"> </v>
      </c>
      <c r="Z282" s="1" t="str">
        <f t="shared" si="106"/>
        <v xml:space="preserve"> </v>
      </c>
      <c r="AA282" t="str">
        <f t="shared" si="90"/>
        <v xml:space="preserve"> </v>
      </c>
      <c r="AB282" s="1">
        <f t="shared" si="107"/>
        <v>40</v>
      </c>
      <c r="AC282" t="str">
        <f t="shared" si="91"/>
        <v xml:space="preserve"> </v>
      </c>
      <c r="AD282" s="1" t="str">
        <f t="shared" si="108"/>
        <v xml:space="preserve"> </v>
      </c>
      <c r="AE282" t="str">
        <f t="shared" si="92"/>
        <v xml:space="preserve"> </v>
      </c>
      <c r="AF282" t="str">
        <f t="shared" si="93"/>
        <v xml:space="preserve"> </v>
      </c>
      <c r="AG282" t="str">
        <f t="shared" si="109"/>
        <v xml:space="preserve"> </v>
      </c>
      <c r="AH282" t="str">
        <f t="shared" si="110"/>
        <v xml:space="preserve"> </v>
      </c>
      <c r="AI282" t="str">
        <f t="shared" si="94"/>
        <v xml:space="preserve"> 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404</v>
      </c>
      <c r="AP282" t="s">
        <v>1020</v>
      </c>
      <c r="AQ282">
        <v>28.54973343727346</v>
      </c>
      <c r="AR282">
        <v>40.493369846345551</v>
      </c>
      <c r="AS282">
        <v>13.970588235294112</v>
      </c>
      <c r="AT282">
        <v>-28.54973343727346</v>
      </c>
      <c r="AU282">
        <v>-40.493369846345551</v>
      </c>
      <c r="AV282" t="s">
        <v>1403</v>
      </c>
    </row>
    <row r="283" spans="1:48" x14ac:dyDescent="0.25">
      <c r="A283">
        <v>2.8600000000000125E-9</v>
      </c>
      <c r="B283" t="s">
        <v>402</v>
      </c>
      <c r="C283" s="3">
        <v>9</v>
      </c>
      <c r="D283" s="3">
        <v>2</v>
      </c>
      <c r="E283" s="3">
        <v>12</v>
      </c>
      <c r="F283" s="3">
        <v>23</v>
      </c>
      <c r="G283" s="4">
        <v>81</v>
      </c>
      <c r="H283" s="4">
        <v>73.400000000000006</v>
      </c>
      <c r="I283" s="5">
        <v>12236.722676200001</v>
      </c>
      <c r="J283" s="4">
        <v>13.37219894334123</v>
      </c>
      <c r="K283" s="4">
        <v>12.622527944969905</v>
      </c>
      <c r="L283" s="4">
        <v>6.2407946280991737</v>
      </c>
      <c r="M283" s="4">
        <v>6.1561199957933965</v>
      </c>
      <c r="N283" s="4">
        <v>5.4889999999999999</v>
      </c>
      <c r="O283" s="4">
        <v>36.428571428571452</v>
      </c>
      <c r="P283" s="4">
        <v>3.3637602179836508</v>
      </c>
      <c r="Q283" s="36" t="str">
        <f t="shared" si="98"/>
        <v xml:space="preserve"> 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 t="str">
        <f t="shared" si="104"/>
        <v/>
      </c>
      <c r="X283" s="37">
        <f t="shared" si="105"/>
        <v>-0.45018455681588665</v>
      </c>
      <c r="Y283" t="str">
        <f t="shared" si="89"/>
        <v xml:space="preserve"> </v>
      </c>
      <c r="Z283" s="1" t="str">
        <f t="shared" si="106"/>
        <v xml:space="preserve"> </v>
      </c>
      <c r="AA283" t="str">
        <f t="shared" si="90"/>
        <v xml:space="preserve"> </v>
      </c>
      <c r="AB283" s="1">
        <f t="shared" si="107"/>
        <v>30</v>
      </c>
      <c r="AC283" t="str">
        <f t="shared" si="91"/>
        <v xml:space="preserve"> </v>
      </c>
      <c r="AD283" s="1" t="str">
        <f t="shared" si="108"/>
        <v xml:space="preserve"> </v>
      </c>
      <c r="AE283" t="str">
        <f t="shared" si="92"/>
        <v xml:space="preserve"> </v>
      </c>
      <c r="AF283" t="str">
        <f t="shared" si="93"/>
        <v xml:space="preserve"> </v>
      </c>
      <c r="AG283">
        <f t="shared" si="109"/>
        <v>3.3637602208436506</v>
      </c>
      <c r="AH283" t="str">
        <f t="shared" si="110"/>
        <v xml:space="preserve"> </v>
      </c>
      <c r="AI283">
        <f t="shared" si="94"/>
        <v>83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402</v>
      </c>
      <c r="AP283" t="s">
        <v>1028</v>
      </c>
      <c r="AQ283">
        <v>22.475296907256947</v>
      </c>
      <c r="AR283">
        <v>45.018455681588662</v>
      </c>
      <c r="AS283">
        <v>10.354223433242504</v>
      </c>
      <c r="AT283">
        <v>-22.475296907256947</v>
      </c>
      <c r="AU283">
        <v>-45.018455681588662</v>
      </c>
      <c r="AV283" t="s">
        <v>1404</v>
      </c>
    </row>
    <row r="284" spans="1:48" x14ac:dyDescent="0.25">
      <c r="A284">
        <v>2.8700000000000126E-9</v>
      </c>
      <c r="B284" t="s">
        <v>329</v>
      </c>
      <c r="C284" s="3">
        <v>11</v>
      </c>
      <c r="D284" s="3">
        <v>0</v>
      </c>
      <c r="E284" s="3">
        <v>9</v>
      </c>
      <c r="F284" s="3">
        <v>20</v>
      </c>
      <c r="G284" s="4">
        <v>127</v>
      </c>
      <c r="H284" s="4">
        <v>105.28</v>
      </c>
      <c r="I284" s="5">
        <v>10755.31562784</v>
      </c>
      <c r="J284" s="4">
        <v>15.106901994547281</v>
      </c>
      <c r="K284" s="4">
        <v>13.401221995926681</v>
      </c>
      <c r="L284" s="4">
        <v>9.3144372930287851</v>
      </c>
      <c r="M284" s="4">
        <v>8.6702598798608914</v>
      </c>
      <c r="N284" s="4">
        <v>6.0389999999999997</v>
      </c>
      <c r="O284" s="4">
        <v>16.148148148148145</v>
      </c>
      <c r="P284" s="4">
        <v>1.327887537993921</v>
      </c>
      <c r="Q284" s="36" t="str">
        <f t="shared" si="98"/>
        <v xml:space="preserve"> </v>
      </c>
      <c r="R284" t="str">
        <f t="shared" si="99"/>
        <v xml:space="preserve"> </v>
      </c>
      <c r="S284" s="37">
        <f t="shared" si="100"/>
        <v>0.20630699375145897</v>
      </c>
      <c r="T284" s="37" t="str">
        <f t="shared" si="101"/>
        <v/>
      </c>
      <c r="U284" s="37" t="str">
        <f t="shared" si="102"/>
        <v/>
      </c>
      <c r="V284" s="37" t="str">
        <f t="shared" si="103"/>
        <v/>
      </c>
      <c r="W284" s="37" t="str">
        <f t="shared" si="104"/>
        <v/>
      </c>
      <c r="X284" s="37">
        <f t="shared" si="105"/>
        <v>-0.17939593057285386</v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>
        <f t="shared" si="107"/>
        <v>117</v>
      </c>
      <c r="AC284">
        <f t="shared" si="91"/>
        <v>99</v>
      </c>
      <c r="AD284" s="1" t="str">
        <f t="shared" si="108"/>
        <v xml:space="preserve"> </v>
      </c>
      <c r="AE284" t="str">
        <f t="shared" si="92"/>
        <v xml:space="preserve"> </v>
      </c>
      <c r="AF284" t="str">
        <f t="shared" si="93"/>
        <v xml:space="preserve"> </v>
      </c>
      <c r="AG284" t="str">
        <f t="shared" si="109"/>
        <v xml:space="preserve"> </v>
      </c>
      <c r="AH284" t="str">
        <f t="shared" si="110"/>
        <v xml:space="preserve"> </v>
      </c>
      <c r="AI284" t="str">
        <f t="shared" si="94"/>
        <v xml:space="preserve"> 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329</v>
      </c>
      <c r="AP284" t="s">
        <v>1031</v>
      </c>
      <c r="AQ284">
        <v>12.418436433625512</v>
      </c>
      <c r="AR284">
        <v>17.939593057285386</v>
      </c>
      <c r="AS284">
        <v>20.630699088145899</v>
      </c>
      <c r="AT284">
        <v>-12.418436433625512</v>
      </c>
      <c r="AU284">
        <v>-17.939593057285386</v>
      </c>
      <c r="AV284" t="s">
        <v>1405</v>
      </c>
    </row>
    <row r="285" spans="1:48" x14ac:dyDescent="0.25">
      <c r="A285">
        <v>2.8800000000000128E-9</v>
      </c>
      <c r="B285" t="s">
        <v>412</v>
      </c>
      <c r="C285" s="3">
        <v>1</v>
      </c>
      <c r="D285" s="3">
        <v>0</v>
      </c>
      <c r="E285" s="3">
        <v>2</v>
      </c>
      <c r="F285" s="3">
        <v>3</v>
      </c>
      <c r="G285" s="4">
        <v>54</v>
      </c>
      <c r="H285" s="4">
        <v>47.06</v>
      </c>
      <c r="I285" s="5">
        <v>14870.117720120001</v>
      </c>
      <c r="J285" s="4">
        <v>11.765000000000001</v>
      </c>
      <c r="K285" s="4">
        <v>12.066666666666668</v>
      </c>
      <c r="L285" s="4" t="s">
        <v>1019</v>
      </c>
      <c r="M285" s="4" t="s">
        <v>1019</v>
      </c>
      <c r="N285" s="4">
        <v>3.4170000000000003</v>
      </c>
      <c r="O285" s="4">
        <v>165.60099375633357</v>
      </c>
      <c r="P285" s="4">
        <v>0.59498512537186576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 t="str">
        <f t="shared" si="103"/>
        <v/>
      </c>
      <c r="W285" s="37" t="str">
        <f t="shared" si="104"/>
        <v xml:space="preserve"> </v>
      </c>
      <c r="X285" s="37" t="str">
        <f t="shared" si="105"/>
        <v xml:space="preserve"> </v>
      </c>
      <c r="Y285" t="str">
        <f t="shared" si="89"/>
        <v xml:space="preserve"> </v>
      </c>
      <c r="Z285" s="1" t="str">
        <f t="shared" si="106"/>
        <v xml:space="preserve"> </v>
      </c>
      <c r="AA285" t="str">
        <f t="shared" si="90"/>
        <v xml:space="preserve"> </v>
      </c>
      <c r="AB285" s="1" t="str">
        <f t="shared" si="107"/>
        <v xml:space="preserve"> 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 t="str">
        <f t="shared" si="109"/>
        <v xml:space="preserve"> </v>
      </c>
      <c r="AH285" t="str">
        <f t="shared" si="110"/>
        <v xml:space="preserve"> </v>
      </c>
      <c r="AI285" t="str">
        <f t="shared" si="94"/>
        <v xml:space="preserve"> 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412</v>
      </c>
      <c r="AP285" t="s">
        <v>1024</v>
      </c>
      <c r="AQ285">
        <v>31.792958229932921</v>
      </c>
      <c r="AR285" t="e">
        <v>#VALUE!</v>
      </c>
      <c r="AS285">
        <v>14.747131321716944</v>
      </c>
      <c r="AT285">
        <v>-31.792958229932921</v>
      </c>
      <c r="AU285" t="e">
        <v>#VALUE!</v>
      </c>
      <c r="AV285" t="s">
        <v>1406</v>
      </c>
    </row>
    <row r="286" spans="1:48" x14ac:dyDescent="0.25">
      <c r="A286">
        <v>2.890000000000013E-9</v>
      </c>
      <c r="B286" t="s">
        <v>409</v>
      </c>
      <c r="C286" s="3">
        <v>7</v>
      </c>
      <c r="D286" s="3">
        <v>4</v>
      </c>
      <c r="E286" s="3">
        <v>17</v>
      </c>
      <c r="F286" s="3">
        <v>28</v>
      </c>
      <c r="G286" s="4">
        <v>32</v>
      </c>
      <c r="H286" s="4">
        <v>31.64</v>
      </c>
      <c r="I286" s="5">
        <v>8703.0070201199997</v>
      </c>
      <c r="J286" s="4">
        <v>12.383561643835616</v>
      </c>
      <c r="K286" s="4">
        <v>11.998483124762988</v>
      </c>
      <c r="L286" s="4">
        <v>7.2424210563765818</v>
      </c>
      <c r="M286" s="4">
        <v>7.2446984758997965</v>
      </c>
      <c r="N286" s="4">
        <v>2.5550000000000002</v>
      </c>
      <c r="O286" s="4">
        <v>-85.000000000000014</v>
      </c>
      <c r="P286" s="4">
        <v>7.6011378002528449</v>
      </c>
      <c r="Q286" s="36" t="str">
        <f t="shared" si="98"/>
        <v xml:space="preserve"> </v>
      </c>
      <c r="R286" t="str">
        <f t="shared" si="99"/>
        <v xml:space="preserve"> </v>
      </c>
      <c r="S286" s="37" t="str">
        <f t="shared" si="100"/>
        <v/>
      </c>
      <c r="T286" s="37" t="str">
        <f t="shared" si="101"/>
        <v/>
      </c>
      <c r="U286" s="37" t="str">
        <f t="shared" si="102"/>
        <v/>
      </c>
      <c r="V286" s="37" t="str">
        <f t="shared" si="103"/>
        <v/>
      </c>
      <c r="W286" s="37" t="str">
        <f t="shared" si="104"/>
        <v/>
      </c>
      <c r="X286" s="37">
        <f t="shared" si="105"/>
        <v>-0.36194103793950927</v>
      </c>
      <c r="Y286" t="str">
        <f t="shared" si="89"/>
        <v xml:space="preserve"> </v>
      </c>
      <c r="Z286" s="1" t="str">
        <f t="shared" si="106"/>
        <v xml:space="preserve"> </v>
      </c>
      <c r="AA286" t="str">
        <f t="shared" si="90"/>
        <v xml:space="preserve"> </v>
      </c>
      <c r="AB286" s="1">
        <f t="shared" si="107"/>
        <v>53</v>
      </c>
      <c r="AC286" t="str">
        <f t="shared" si="91"/>
        <v xml:space="preserve"> 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7.6011378031428452</v>
      </c>
      <c r="AH286" t="str">
        <f t="shared" si="110"/>
        <v xml:space="preserve"> </v>
      </c>
      <c r="AI286">
        <f t="shared" si="94"/>
        <v>2</v>
      </c>
      <c r="AJ286" t="str">
        <f t="shared" si="95"/>
        <v xml:space="preserve"> </v>
      </c>
      <c r="AK286" t="str">
        <f t="shared" si="111"/>
        <v xml:space="preserve"> </v>
      </c>
      <c r="AL286">
        <f t="shared" si="112"/>
        <v>-84.99999999711001</v>
      </c>
      <c r="AM286" t="str">
        <f t="shared" si="96"/>
        <v xml:space="preserve"> </v>
      </c>
      <c r="AN286">
        <f t="shared" si="97"/>
        <v>3</v>
      </c>
      <c r="AO286" t="s">
        <v>409</v>
      </c>
      <c r="AP286" t="s">
        <v>1028</v>
      </c>
      <c r="AQ286">
        <v>28.206875792325004</v>
      </c>
      <c r="AR286">
        <v>36.19410379395093</v>
      </c>
      <c r="AS286">
        <v>1.1378002528444897</v>
      </c>
      <c r="AT286">
        <v>-28.206875792325004</v>
      </c>
      <c r="AU286">
        <v>-36.19410379395093</v>
      </c>
      <c r="AV286" t="s">
        <v>1407</v>
      </c>
    </row>
    <row r="287" spans="1:48" x14ac:dyDescent="0.25">
      <c r="A287">
        <v>2.9000000000000131E-9</v>
      </c>
      <c r="B287" t="s">
        <v>405</v>
      </c>
      <c r="C287" s="3">
        <v>5</v>
      </c>
      <c r="D287" s="3">
        <v>0</v>
      </c>
      <c r="E287" s="3">
        <v>2</v>
      </c>
      <c r="F287" s="3">
        <v>7</v>
      </c>
      <c r="G287" s="4">
        <v>50.5</v>
      </c>
      <c r="H287" s="4">
        <v>39.67</v>
      </c>
      <c r="I287" s="5">
        <v>5163.4645754600006</v>
      </c>
      <c r="J287" s="4">
        <v>13.447457627118643</v>
      </c>
      <c r="K287" s="4">
        <v>12.735152487961477</v>
      </c>
      <c r="L287" s="4">
        <v>8.9343446777697313</v>
      </c>
      <c r="M287" s="4">
        <v>8.5091931034482755</v>
      </c>
      <c r="N287" s="4">
        <v>2.613</v>
      </c>
      <c r="O287" s="4">
        <v>16.721311475409834</v>
      </c>
      <c r="P287" s="4">
        <v>3.9072346861608267</v>
      </c>
      <c r="Q287" s="36">
        <f t="shared" si="98"/>
        <v>71.428571431471426</v>
      </c>
      <c r="R287" t="str">
        <f t="shared" si="99"/>
        <v xml:space="preserve"> </v>
      </c>
      <c r="S287" s="37">
        <f t="shared" si="100"/>
        <v>0.27300227161691448</v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>
        <f t="shared" si="105"/>
        <v>-0.21288217746339078</v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>
        <f t="shared" si="107"/>
        <v>106</v>
      </c>
      <c r="AC287">
        <f t="shared" si="91"/>
        <v>50</v>
      </c>
      <c r="AD287" s="1" t="str">
        <f t="shared" si="108"/>
        <v xml:space="preserve"> </v>
      </c>
      <c r="AE287">
        <f t="shared" si="92"/>
        <v>73</v>
      </c>
      <c r="AF287" t="str">
        <f t="shared" si="93"/>
        <v xml:space="preserve"> </v>
      </c>
      <c r="AG287">
        <f t="shared" si="109"/>
        <v>3.9072346890608265</v>
      </c>
      <c r="AH287" t="str">
        <f t="shared" si="110"/>
        <v xml:space="preserve"> </v>
      </c>
      <c r="AI287">
        <f t="shared" si="94"/>
        <v>48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405</v>
      </c>
      <c r="AP287" t="s">
        <v>1028</v>
      </c>
      <c r="AQ287">
        <v>22.038988178998022</v>
      </c>
      <c r="AR287">
        <v>21.288217746339079</v>
      </c>
      <c r="AS287">
        <v>27.300226871691446</v>
      </c>
      <c r="AT287">
        <v>-22.038988178998022</v>
      </c>
      <c r="AU287">
        <v>-21.288217746339079</v>
      </c>
      <c r="AV287" t="s">
        <v>1408</v>
      </c>
    </row>
    <row r="288" spans="1:48" x14ac:dyDescent="0.25">
      <c r="A288">
        <v>2.9100000000000133E-9</v>
      </c>
      <c r="B288" t="s">
        <v>406</v>
      </c>
      <c r="C288" s="3">
        <v>17</v>
      </c>
      <c r="D288" s="3">
        <v>0</v>
      </c>
      <c r="E288" s="3">
        <v>3</v>
      </c>
      <c r="F288" s="3">
        <v>20</v>
      </c>
      <c r="G288" s="4">
        <v>63</v>
      </c>
      <c r="H288" s="4">
        <v>44.1</v>
      </c>
      <c r="I288" s="5">
        <v>14293.818477000001</v>
      </c>
      <c r="J288" s="4">
        <v>6.551775367701679</v>
      </c>
      <c r="K288" s="4">
        <v>6.3334769495906942</v>
      </c>
      <c r="L288" s="4">
        <v>6.7847162281998221</v>
      </c>
      <c r="M288" s="4">
        <v>7.2543283817951956</v>
      </c>
      <c r="N288" s="4">
        <v>5.5570000000000004</v>
      </c>
      <c r="O288" s="4">
        <v>54.728682170542633</v>
      </c>
      <c r="P288" s="4">
        <v>0.36281179138321995</v>
      </c>
      <c r="Q288" s="36">
        <f t="shared" si="98"/>
        <v>85.000000002909999</v>
      </c>
      <c r="R288" t="str">
        <f t="shared" si="99"/>
        <v xml:space="preserve"> </v>
      </c>
      <c r="S288" s="37">
        <f t="shared" si="100"/>
        <v>0.42857143148142862</v>
      </c>
      <c r="T288" s="37" t="str">
        <f t="shared" si="101"/>
        <v/>
      </c>
      <c r="U288" s="37" t="str">
        <f t="shared" si="102"/>
        <v/>
      </c>
      <c r="V288" s="37">
        <f t="shared" si="103"/>
        <v>-0.6201638621564598</v>
      </c>
      <c r="W288" s="37" t="str">
        <f t="shared" si="104"/>
        <v/>
      </c>
      <c r="X288" s="37">
        <f t="shared" si="105"/>
        <v>-0.40226493865215973</v>
      </c>
      <c r="Y288" t="str">
        <f t="shared" si="89"/>
        <v xml:space="preserve"> </v>
      </c>
      <c r="Z288" s="1">
        <f t="shared" si="106"/>
        <v>13</v>
      </c>
      <c r="AA288" t="str">
        <f t="shared" si="90"/>
        <v xml:space="preserve"> </v>
      </c>
      <c r="AB288" s="1">
        <f t="shared" si="107"/>
        <v>42</v>
      </c>
      <c r="AC288">
        <f t="shared" si="91"/>
        <v>8</v>
      </c>
      <c r="AD288" s="1" t="str">
        <f t="shared" si="108"/>
        <v xml:space="preserve"> </v>
      </c>
      <c r="AE288">
        <f t="shared" si="92"/>
        <v>21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>
        <f t="shared" si="111"/>
        <v>54.728682173452633</v>
      </c>
      <c r="AL288" t="str">
        <f t="shared" si="112"/>
        <v xml:space="preserve"> </v>
      </c>
      <c r="AM288">
        <f t="shared" si="96"/>
        <v>10</v>
      </c>
      <c r="AN288" t="str">
        <f t="shared" si="97"/>
        <v xml:space="preserve"> </v>
      </c>
      <c r="AO288" t="s">
        <v>406</v>
      </c>
      <c r="AP288" t="s">
        <v>1028</v>
      </c>
      <c r="AQ288">
        <v>62.01638621564598</v>
      </c>
      <c r="AR288">
        <v>40.226493865215971</v>
      </c>
      <c r="AS288">
        <v>42.857142857142861</v>
      </c>
      <c r="AT288">
        <v>-62.01638621564598</v>
      </c>
      <c r="AU288">
        <v>-40.226493865215971</v>
      </c>
      <c r="AV288" t="s">
        <v>1409</v>
      </c>
    </row>
    <row r="289" spans="1:48" x14ac:dyDescent="0.25">
      <c r="A289">
        <v>2.9200000000000135E-9</v>
      </c>
      <c r="B289" t="s">
        <v>425</v>
      </c>
      <c r="C289" s="3">
        <v>14</v>
      </c>
      <c r="D289" s="3">
        <v>0</v>
      </c>
      <c r="E289" s="3">
        <v>6</v>
      </c>
      <c r="F289" s="3">
        <v>20</v>
      </c>
      <c r="G289" s="4">
        <v>195</v>
      </c>
      <c r="H289" s="4">
        <v>173.7</v>
      </c>
      <c r="I289" s="5">
        <v>17700.03</v>
      </c>
      <c r="J289" s="4">
        <v>14.444906444906444</v>
      </c>
      <c r="K289" s="4">
        <v>13.481837938528406</v>
      </c>
      <c r="L289" s="4">
        <v>11.085529847292921</v>
      </c>
      <c r="M289" s="4">
        <v>10.54909773220972</v>
      </c>
      <c r="N289" s="4">
        <v>11.528</v>
      </c>
      <c r="O289" s="4">
        <v>17.032520325203254</v>
      </c>
      <c r="P289" s="4">
        <v>0</v>
      </c>
      <c r="Q289" s="36" t="str">
        <f t="shared" si="98"/>
        <v xml:space="preserve"> </v>
      </c>
      <c r="R289" t="str">
        <f t="shared" si="99"/>
        <v xml:space="preserve"> </v>
      </c>
      <c r="S289" s="37" t="str">
        <f t="shared" si="100"/>
        <v/>
      </c>
      <c r="T289" s="37" t="str">
        <f t="shared" si="101"/>
        <v/>
      </c>
      <c r="U289" s="37" t="str">
        <f t="shared" si="102"/>
        <v/>
      </c>
      <c r="V289" s="37" t="str">
        <f t="shared" si="103"/>
        <v/>
      </c>
      <c r="W289" s="37" t="str">
        <f t="shared" si="104"/>
        <v/>
      </c>
      <c r="X289" s="37" t="str">
        <f t="shared" si="105"/>
        <v/>
      </c>
      <c r="Y289" t="str">
        <f t="shared" si="89"/>
        <v xml:space="preserve"> </v>
      </c>
      <c r="Z289" s="1" t="str">
        <f t="shared" si="106"/>
        <v xml:space="preserve"> </v>
      </c>
      <c r="AA289" t="str">
        <f t="shared" si="90"/>
        <v xml:space="preserve"> </v>
      </c>
      <c r="AB289" s="1" t="str">
        <f t="shared" si="107"/>
        <v xml:space="preserve"> </v>
      </c>
      <c r="AC289" t="str">
        <f t="shared" si="91"/>
        <v xml:space="preserve"> 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 t="str">
        <f t="shared" si="109"/>
        <v xml:space="preserve"> </v>
      </c>
      <c r="AH289" t="str">
        <f t="shared" si="110"/>
        <v xml:space="preserve"> </v>
      </c>
      <c r="AI289" t="str">
        <f t="shared" si="94"/>
        <v xml:space="preserve"> 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425</v>
      </c>
      <c r="AP289" t="s">
        <v>1054</v>
      </c>
      <c r="AQ289">
        <v>16.256324925419051</v>
      </c>
      <c r="AR289">
        <v>2.3362268888426296</v>
      </c>
      <c r="AS289">
        <v>12.262521588946473</v>
      </c>
      <c r="AT289">
        <v>-16.256324925419051</v>
      </c>
      <c r="AU289">
        <v>-2.3362268888426296</v>
      </c>
      <c r="AV289" t="s">
        <v>1410</v>
      </c>
    </row>
    <row r="290" spans="1:48" x14ac:dyDescent="0.25">
      <c r="A290">
        <v>2.9300000000000137E-9</v>
      </c>
      <c r="B290" t="s">
        <v>749</v>
      </c>
      <c r="C290" s="3">
        <v>17</v>
      </c>
      <c r="D290" s="3">
        <v>0</v>
      </c>
      <c r="E290" s="3">
        <v>1</v>
      </c>
      <c r="F290" s="3">
        <v>18</v>
      </c>
      <c r="G290" s="4">
        <v>43</v>
      </c>
      <c r="H290" s="4">
        <v>29.42</v>
      </c>
      <c r="I290" s="5">
        <v>9357.9601130200008</v>
      </c>
      <c r="J290" s="4">
        <v>11.233295150820924</v>
      </c>
      <c r="K290" s="4">
        <v>10.443734469293574</v>
      </c>
      <c r="L290" s="4">
        <v>9.4138041811846698</v>
      </c>
      <c r="M290" s="4">
        <v>8.9859059835711719</v>
      </c>
      <c r="N290" s="4">
        <v>2.2770000000000001</v>
      </c>
      <c r="O290" s="4">
        <v>24.8888888888889</v>
      </c>
      <c r="P290" s="4" t="s">
        <v>166</v>
      </c>
      <c r="Q290" s="36">
        <f t="shared" si="98"/>
        <v>94.444444447374437</v>
      </c>
      <c r="R290" t="str">
        <f t="shared" si="99"/>
        <v xml:space="preserve"> </v>
      </c>
      <c r="S290" s="37">
        <f t="shared" si="100"/>
        <v>0.46159075751871503</v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>
        <f t="shared" si="105"/>
        <v>-0.17064168485496611</v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>
        <f t="shared" si="107"/>
        <v>120</v>
      </c>
      <c r="AC290">
        <f t="shared" si="91"/>
        <v>5</v>
      </c>
      <c r="AD290" s="1" t="str">
        <f t="shared" si="108"/>
        <v xml:space="preserve"> </v>
      </c>
      <c r="AE290">
        <f t="shared" si="92"/>
        <v>4</v>
      </c>
      <c r="AF290" t="str">
        <f t="shared" si="93"/>
        <v xml:space="preserve"> </v>
      </c>
      <c r="AG290" t="str">
        <f t="shared" si="109"/>
        <v xml:space="preserve"> </v>
      </c>
      <c r="AH290" t="str">
        <f t="shared" si="110"/>
        <v xml:space="preserve"> </v>
      </c>
      <c r="AI290" t="str">
        <f t="shared" si="94"/>
        <v xml:space="preserve"> 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749</v>
      </c>
      <c r="AP290" t="s">
        <v>1028</v>
      </c>
      <c r="AQ290">
        <v>34.875492429448819</v>
      </c>
      <c r="AR290">
        <v>17.064168485496612</v>
      </c>
      <c r="AS290">
        <v>46.159075458871499</v>
      </c>
      <c r="AT290">
        <v>-34.875492429448819</v>
      </c>
      <c r="AU290">
        <v>-17.064168485496612</v>
      </c>
      <c r="AV290" t="s">
        <v>1411</v>
      </c>
    </row>
    <row r="291" spans="1:48" x14ac:dyDescent="0.25">
      <c r="A291">
        <v>2.9400000000000138E-9</v>
      </c>
      <c r="B291" t="s">
        <v>616</v>
      </c>
      <c r="C291" s="3">
        <v>12</v>
      </c>
      <c r="D291" s="3">
        <v>0</v>
      </c>
      <c r="E291" s="3">
        <v>2</v>
      </c>
      <c r="F291" s="3">
        <v>14</v>
      </c>
      <c r="G291" s="4">
        <v>250</v>
      </c>
      <c r="H291" s="4">
        <v>220.8</v>
      </c>
      <c r="I291" s="5">
        <v>17359.002336000001</v>
      </c>
      <c r="J291" s="4">
        <v>19.125162407968819</v>
      </c>
      <c r="K291" s="4">
        <v>16.83953630262355</v>
      </c>
      <c r="L291" s="4">
        <v>13.051832003368721</v>
      </c>
      <c r="M291" s="4">
        <v>12.03355843880254</v>
      </c>
      <c r="N291" s="4">
        <v>10.088000000000001</v>
      </c>
      <c r="O291" s="4">
        <v>18.808510638297879</v>
      </c>
      <c r="P291" s="4">
        <v>1.59375</v>
      </c>
      <c r="Q291" s="36">
        <f t="shared" si="98"/>
        <v>85.714285717225707</v>
      </c>
      <c r="R291" t="str">
        <f t="shared" si="99"/>
        <v xml:space="preserve"> </v>
      </c>
      <c r="S291" s="37" t="str">
        <f t="shared" si="100"/>
        <v/>
      </c>
      <c r="T291" s="37" t="str">
        <f t="shared" si="101"/>
        <v/>
      </c>
      <c r="U291" s="37" t="str">
        <f t="shared" si="102"/>
        <v/>
      </c>
      <c r="V291" s="37" t="str">
        <f t="shared" si="103"/>
        <v/>
      </c>
      <c r="W291" s="37">
        <f t="shared" si="104"/>
        <v>0.14986940364715551</v>
      </c>
      <c r="X291" s="37" t="str">
        <f t="shared" si="105"/>
        <v/>
      </c>
      <c r="Y291" t="str">
        <f t="shared" si="89"/>
        <v xml:space="preserve"> </v>
      </c>
      <c r="Z291" s="1" t="str">
        <f t="shared" si="106"/>
        <v xml:space="preserve"> </v>
      </c>
      <c r="AA291">
        <f t="shared" si="90"/>
        <v>107</v>
      </c>
      <c r="AB291" s="1" t="str">
        <f t="shared" si="107"/>
        <v xml:space="preserve"> </v>
      </c>
      <c r="AC291" t="str">
        <f t="shared" si="91"/>
        <v xml:space="preserve"> </v>
      </c>
      <c r="AD291" s="1" t="str">
        <f t="shared" si="108"/>
        <v xml:space="preserve"> </v>
      </c>
      <c r="AE291">
        <f t="shared" si="92"/>
        <v>16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616</v>
      </c>
      <c r="AP291" t="s">
        <v>1031</v>
      </c>
      <c r="AQ291">
        <v>-10.877241922621828</v>
      </c>
      <c r="AR291">
        <v>-14.986940364715551</v>
      </c>
      <c r="AS291">
        <v>13.224637681159424</v>
      </c>
      <c r="AT291">
        <v>10.877241922621828</v>
      </c>
      <c r="AU291">
        <v>14.986940364715551</v>
      </c>
      <c r="AV291" t="s">
        <v>1412</v>
      </c>
    </row>
    <row r="292" spans="1:48" x14ac:dyDescent="0.25">
      <c r="A292">
        <v>2.950000000000014E-9</v>
      </c>
      <c r="B292" t="s">
        <v>408</v>
      </c>
      <c r="C292" s="3">
        <v>8</v>
      </c>
      <c r="D292" s="3">
        <v>0</v>
      </c>
      <c r="E292" s="3">
        <v>12</v>
      </c>
      <c r="F292" s="3">
        <v>20</v>
      </c>
      <c r="G292" s="4">
        <v>114.125</v>
      </c>
      <c r="H292" s="4">
        <v>111.03</v>
      </c>
      <c r="I292" s="5">
        <v>119244.87165167999</v>
      </c>
      <c r="J292" s="4">
        <v>19.306207616066771</v>
      </c>
      <c r="K292" s="4">
        <v>17.147490347490347</v>
      </c>
      <c r="L292" s="4">
        <v>14.543752487989089</v>
      </c>
      <c r="M292" s="4">
        <v>13.622216419100615</v>
      </c>
      <c r="N292" s="4">
        <v>5.4809999999999999</v>
      </c>
      <c r="O292" s="4">
        <v>27.238095238095241</v>
      </c>
      <c r="P292" s="4">
        <v>2.2534450148608487</v>
      </c>
      <c r="Q292" s="36" t="str">
        <f t="shared" si="98"/>
        <v xml:space="preserve"> </v>
      </c>
      <c r="R292" t="str">
        <f t="shared" si="99"/>
        <v xml:space="preserve"> </v>
      </c>
      <c r="S292" s="37" t="str">
        <f t="shared" si="100"/>
        <v/>
      </c>
      <c r="T292" s="37" t="str">
        <f t="shared" si="101"/>
        <v/>
      </c>
      <c r="U292" s="37" t="str">
        <f t="shared" si="102"/>
        <v/>
      </c>
      <c r="V292" s="37" t="str">
        <f t="shared" si="103"/>
        <v/>
      </c>
      <c r="W292" s="37">
        <f t="shared" si="104"/>
        <v>0.28130794173871365</v>
      </c>
      <c r="X292" s="37" t="str">
        <f t="shared" si="105"/>
        <v/>
      </c>
      <c r="Y292" t="str">
        <f t="shared" si="89"/>
        <v xml:space="preserve"> </v>
      </c>
      <c r="Z292" s="1" t="str">
        <f t="shared" si="106"/>
        <v xml:space="preserve"> </v>
      </c>
      <c r="AA292">
        <f t="shared" si="90"/>
        <v>75</v>
      </c>
      <c r="AB292" s="1" t="str">
        <f t="shared" si="107"/>
        <v xml:space="preserve"> </v>
      </c>
      <c r="AC292" t="str">
        <f t="shared" si="91"/>
        <v xml:space="preserve"> 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>
        <f t="shared" si="109"/>
        <v>2.2534450178108485</v>
      </c>
      <c r="AH292" t="str">
        <f t="shared" si="110"/>
        <v xml:space="preserve"> </v>
      </c>
      <c r="AI292">
        <f t="shared" si="94"/>
        <v>176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408</v>
      </c>
      <c r="AP292" t="s">
        <v>1054</v>
      </c>
      <c r="AQ292">
        <v>-11.926843118627573</v>
      </c>
      <c r="AR292">
        <v>-28.130794173871365</v>
      </c>
      <c r="AS292">
        <v>2.7875349004773398</v>
      </c>
      <c r="AT292">
        <v>11.926843118627573</v>
      </c>
      <c r="AU292">
        <v>28.130794173871365</v>
      </c>
      <c r="AV292" t="s">
        <v>1413</v>
      </c>
    </row>
    <row r="293" spans="1:48" x14ac:dyDescent="0.25">
      <c r="A293">
        <v>2.9600000000000142E-9</v>
      </c>
      <c r="B293" t="s">
        <v>581</v>
      </c>
      <c r="C293" s="3">
        <v>13</v>
      </c>
      <c r="D293" s="3">
        <v>0</v>
      </c>
      <c r="E293" s="3">
        <v>11</v>
      </c>
      <c r="F293" s="3">
        <v>24</v>
      </c>
      <c r="G293" s="4">
        <v>380</v>
      </c>
      <c r="H293" s="4">
        <v>337.13</v>
      </c>
      <c r="I293" s="5">
        <v>96008.240780580003</v>
      </c>
      <c r="J293" s="4">
        <v>17.370671887881286</v>
      </c>
      <c r="K293" s="4">
        <v>14.047668652860537</v>
      </c>
      <c r="L293" s="4">
        <v>12.260686686376937</v>
      </c>
      <c r="M293" s="4">
        <v>10.753027685198589</v>
      </c>
      <c r="N293" s="4">
        <v>17.088999999999999</v>
      </c>
      <c r="O293" s="4">
        <v>33.024691358024697</v>
      </c>
      <c r="P293" s="4">
        <v>2.6322190253018127</v>
      </c>
      <c r="Q293" s="36" t="str">
        <f t="shared" si="98"/>
        <v xml:space="preserve"> </v>
      </c>
      <c r="R293" t="str">
        <f t="shared" si="99"/>
        <v xml:space="preserve"> </v>
      </c>
      <c r="S293" s="37" t="str">
        <f t="shared" si="100"/>
        <v/>
      </c>
      <c r="T293" s="37" t="str">
        <f t="shared" si="101"/>
        <v/>
      </c>
      <c r="U293" s="37" t="str">
        <f t="shared" si="102"/>
        <v/>
      </c>
      <c r="V293" s="37" t="str">
        <f t="shared" si="103"/>
        <v/>
      </c>
      <c r="W293" s="37" t="str">
        <f t="shared" si="104"/>
        <v/>
      </c>
      <c r="X293" s="37" t="str">
        <f t="shared" si="105"/>
        <v/>
      </c>
      <c r="Y293" t="str">
        <f t="shared" si="89"/>
        <v xml:space="preserve"> </v>
      </c>
      <c r="Z293" s="1" t="str">
        <f t="shared" si="106"/>
        <v xml:space="preserve"> </v>
      </c>
      <c r="AA293" t="str">
        <f t="shared" si="90"/>
        <v xml:space="preserve"> </v>
      </c>
      <c r="AB293" s="1" t="str">
        <f t="shared" si="107"/>
        <v xml:space="preserve"> </v>
      </c>
      <c r="AC293" t="str">
        <f t="shared" si="91"/>
        <v xml:space="preserve"> </v>
      </c>
      <c r="AD293" s="1" t="str">
        <f t="shared" si="108"/>
        <v xml:space="preserve"> </v>
      </c>
      <c r="AE293" t="str">
        <f t="shared" si="92"/>
        <v xml:space="preserve"> </v>
      </c>
      <c r="AF293" t="str">
        <f t="shared" si="93"/>
        <v xml:space="preserve"> </v>
      </c>
      <c r="AG293">
        <f t="shared" si="109"/>
        <v>2.6322190282618125</v>
      </c>
      <c r="AH293" t="str">
        <f t="shared" si="110"/>
        <v xml:space="preserve"> </v>
      </c>
      <c r="AI293">
        <f t="shared" si="94"/>
        <v>144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581</v>
      </c>
      <c r="AP293" t="s">
        <v>1031</v>
      </c>
      <c r="AQ293">
        <v>-0.70566451600924118</v>
      </c>
      <c r="AR293">
        <v>-8.016931912164349</v>
      </c>
      <c r="AS293">
        <v>12.716162904517535</v>
      </c>
      <c r="AT293">
        <v>0.70566451600924118</v>
      </c>
      <c r="AU293">
        <v>8.016931912164349</v>
      </c>
      <c r="AV293" t="s">
        <v>1414</v>
      </c>
    </row>
    <row r="294" spans="1:48" x14ac:dyDescent="0.25">
      <c r="A294">
        <v>2.9700000000000144E-9</v>
      </c>
      <c r="B294" t="s">
        <v>411</v>
      </c>
      <c r="C294" s="3">
        <v>8</v>
      </c>
      <c r="D294" s="3">
        <v>0</v>
      </c>
      <c r="E294" s="3">
        <v>7</v>
      </c>
      <c r="F294" s="3">
        <v>15</v>
      </c>
      <c r="G294" s="4">
        <v>78.5</v>
      </c>
      <c r="H294" s="4">
        <v>64.47</v>
      </c>
      <c r="I294" s="5">
        <v>13969.39866882</v>
      </c>
      <c r="J294" s="4">
        <v>6.9270441603094444</v>
      </c>
      <c r="K294" s="4">
        <v>6.230189408581368</v>
      </c>
      <c r="L294" s="4" t="s">
        <v>1019</v>
      </c>
      <c r="M294" s="4" t="s">
        <v>1019</v>
      </c>
      <c r="N294" s="4">
        <v>8.4</v>
      </c>
      <c r="O294" s="4">
        <v>6.748768472906427</v>
      </c>
      <c r="P294" s="4">
        <v>2.2832325112455405</v>
      </c>
      <c r="Q294" s="36" t="str">
        <f t="shared" si="98"/>
        <v xml:space="preserve"> </v>
      </c>
      <c r="R294" t="str">
        <f t="shared" si="99"/>
        <v xml:space="preserve"> </v>
      </c>
      <c r="S294" s="37">
        <f t="shared" si="100"/>
        <v>0.21762060169809058</v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 xml:space="preserve"> </v>
      </c>
      <c r="X294" s="37" t="str">
        <f t="shared" si="105"/>
        <v xml:space="preserve"> </v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 t="str">
        <f t="shared" si="107"/>
        <v xml:space="preserve"> </v>
      </c>
      <c r="AC294">
        <f t="shared" si="91"/>
        <v>93</v>
      </c>
      <c r="AD294" s="1" t="str">
        <f t="shared" si="108"/>
        <v xml:space="preserve"> </v>
      </c>
      <c r="AE294" t="str">
        <f t="shared" si="92"/>
        <v xml:space="preserve"> </v>
      </c>
      <c r="AF294" t="str">
        <f t="shared" si="93"/>
        <v xml:space="preserve"> </v>
      </c>
      <c r="AG294">
        <f t="shared" si="109"/>
        <v>2.2832325142155403</v>
      </c>
      <c r="AH294" t="str">
        <f t="shared" si="110"/>
        <v xml:space="preserve"> </v>
      </c>
      <c r="AI294">
        <f t="shared" si="94"/>
        <v>172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411</v>
      </c>
      <c r="AP294" t="s">
        <v>1024</v>
      </c>
      <c r="AQ294">
        <v>59.840782797677392</v>
      </c>
      <c r="AR294" t="e">
        <v>#VALUE!</v>
      </c>
      <c r="AS294">
        <v>21.762059872809058</v>
      </c>
      <c r="AT294">
        <v>-59.840782797677392</v>
      </c>
      <c r="AU294" t="e">
        <v>#VALUE!</v>
      </c>
      <c r="AV294" t="s">
        <v>1415</v>
      </c>
    </row>
    <row r="295" spans="1:48" x14ac:dyDescent="0.25">
      <c r="A295">
        <v>2.9800000000000145E-9</v>
      </c>
      <c r="B295" t="s">
        <v>715</v>
      </c>
      <c r="C295" s="3">
        <v>1</v>
      </c>
      <c r="D295" s="3">
        <v>1</v>
      </c>
      <c r="E295" s="3">
        <v>9</v>
      </c>
      <c r="F295" s="3">
        <v>11</v>
      </c>
      <c r="G295" s="4">
        <v>44</v>
      </c>
      <c r="H295" s="4">
        <v>43.08</v>
      </c>
      <c r="I295" s="5">
        <v>10251.87287664</v>
      </c>
      <c r="J295" s="4">
        <v>19.146666666666665</v>
      </c>
      <c r="K295" s="4">
        <v>18.055322715842411</v>
      </c>
      <c r="L295" s="4">
        <v>12.003727886056971</v>
      </c>
      <c r="M295" s="4">
        <v>10.945299384825701</v>
      </c>
      <c r="N295" s="4">
        <v>2.133</v>
      </c>
      <c r="O295" s="4">
        <v>8.5333333333333421</v>
      </c>
      <c r="P295" s="4">
        <v>3.29619312906221</v>
      </c>
      <c r="Q295" s="36" t="str">
        <f t="shared" si="98"/>
        <v xml:space="preserve"> </v>
      </c>
      <c r="R295" t="str">
        <f t="shared" si="99"/>
        <v xml:space="preserve"> </v>
      </c>
      <c r="S295" s="37" t="str">
        <f t="shared" si="100"/>
        <v/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 t="str">
        <f t="shared" si="104"/>
        <v/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 t="str">
        <f t="shared" si="90"/>
        <v xml:space="preserve"> </v>
      </c>
      <c r="AB295" s="1" t="str">
        <f t="shared" si="107"/>
        <v xml:space="preserve"> </v>
      </c>
      <c r="AC295" t="str">
        <f t="shared" si="91"/>
        <v xml:space="preserve"> </v>
      </c>
      <c r="AD295" s="1" t="str">
        <f t="shared" si="108"/>
        <v xml:space="preserve"> </v>
      </c>
      <c r="AE295" t="str">
        <f t="shared" si="92"/>
        <v xml:space="preserve"> </v>
      </c>
      <c r="AF295" t="str">
        <f t="shared" si="93"/>
        <v xml:space="preserve"> </v>
      </c>
      <c r="AG295">
        <f t="shared" si="109"/>
        <v>3.2961931320422098</v>
      </c>
      <c r="AH295" t="str">
        <f t="shared" si="110"/>
        <v xml:space="preserve"> </v>
      </c>
      <c r="AI295">
        <f t="shared" si="94"/>
        <v>91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715</v>
      </c>
      <c r="AP295" t="s">
        <v>1026</v>
      </c>
      <c r="AQ295">
        <v>-11.001911864928516</v>
      </c>
      <c r="AR295">
        <v>-5.753118966904669</v>
      </c>
      <c r="AS295">
        <v>2.1355617455895981</v>
      </c>
      <c r="AT295">
        <v>11.001911864928516</v>
      </c>
      <c r="AU295">
        <v>5.753118966904669</v>
      </c>
      <c r="AV295" t="s">
        <v>1416</v>
      </c>
    </row>
    <row r="296" spans="1:48" x14ac:dyDescent="0.25">
      <c r="A296">
        <v>2.9900000000000147E-9</v>
      </c>
      <c r="B296" t="s">
        <v>413</v>
      </c>
      <c r="C296" s="3">
        <v>28</v>
      </c>
      <c r="D296" s="3">
        <v>0</v>
      </c>
      <c r="E296" s="3">
        <v>6</v>
      </c>
      <c r="F296" s="3">
        <v>34</v>
      </c>
      <c r="G296" s="4">
        <v>120</v>
      </c>
      <c r="H296" s="4">
        <v>105.98</v>
      </c>
      <c r="I296" s="5">
        <v>85661.008769420005</v>
      </c>
      <c r="J296" s="4">
        <v>20.602643856920686</v>
      </c>
      <c r="K296" s="4">
        <v>17.616356382978726</v>
      </c>
      <c r="L296" s="4">
        <v>12.886096821833856</v>
      </c>
      <c r="M296" s="4">
        <v>11.659348543837732</v>
      </c>
      <c r="N296" s="4">
        <v>5.1440000000000001</v>
      </c>
      <c r="O296" s="4">
        <v>-4.4761904761904701</v>
      </c>
      <c r="P296" s="4">
        <v>1.7173051519154556</v>
      </c>
      <c r="Q296" s="36">
        <f t="shared" si="98"/>
        <v>82.352941179460601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>
        <f t="shared" si="104"/>
        <v>0.13526809600653755</v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>
        <f t="shared" si="90"/>
        <v>110</v>
      </c>
      <c r="AB296" s="1" t="str">
        <f t="shared" si="107"/>
        <v xml:space="preserve"> </v>
      </c>
      <c r="AC296" t="str">
        <f t="shared" si="91"/>
        <v xml:space="preserve"> </v>
      </c>
      <c r="AD296" s="1" t="str">
        <f t="shared" si="108"/>
        <v xml:space="preserve"> </v>
      </c>
      <c r="AE296">
        <f t="shared" si="92"/>
        <v>24</v>
      </c>
      <c r="AF296" t="str">
        <f t="shared" si="93"/>
        <v xml:space="preserve"> </v>
      </c>
      <c r="AG296" t="str">
        <f t="shared" si="109"/>
        <v xml:space="preserve"> </v>
      </c>
      <c r="AH296" t="str">
        <f t="shared" si="110"/>
        <v xml:space="preserve"> </v>
      </c>
      <c r="AI296" t="str">
        <f t="shared" si="94"/>
        <v xml:space="preserve"> 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413</v>
      </c>
      <c r="AP296" t="s">
        <v>1028</v>
      </c>
      <c r="AQ296">
        <v>-19.4428720886362</v>
      </c>
      <c r="AR296">
        <v>-13.526809600653756</v>
      </c>
      <c r="AS296">
        <v>13.228911115304776</v>
      </c>
      <c r="AT296">
        <v>19.4428720886362</v>
      </c>
      <c r="AU296">
        <v>13.526809600653756</v>
      </c>
      <c r="AV296" t="s">
        <v>1417</v>
      </c>
    </row>
    <row r="297" spans="1:48" x14ac:dyDescent="0.25">
      <c r="A297">
        <v>3.0000000000000149E-9</v>
      </c>
      <c r="B297" t="s">
        <v>717</v>
      </c>
      <c r="C297" s="3">
        <v>17</v>
      </c>
      <c r="D297" s="3">
        <v>0</v>
      </c>
      <c r="E297" s="3">
        <v>6</v>
      </c>
      <c r="F297" s="3">
        <v>23</v>
      </c>
      <c r="G297" s="4">
        <v>190</v>
      </c>
      <c r="H297" s="4">
        <v>145.27000000000001</v>
      </c>
      <c r="I297" s="5">
        <v>22282.093679999998</v>
      </c>
      <c r="J297" s="4">
        <v>10.08259300388673</v>
      </c>
      <c r="K297" s="4">
        <v>8.4923418683502856</v>
      </c>
      <c r="L297" s="4">
        <v>6.5122784602246604</v>
      </c>
      <c r="M297" s="4">
        <v>5.9568222923238698</v>
      </c>
      <c r="N297" s="4">
        <v>14.407999999999999</v>
      </c>
      <c r="O297" s="4">
        <v>-19.37788018433179</v>
      </c>
      <c r="P297" s="4">
        <v>3.0673917532869828</v>
      </c>
      <c r="Q297" s="36">
        <f t="shared" si="98"/>
        <v>73.913043481260871</v>
      </c>
      <c r="R297" t="str">
        <f t="shared" si="99"/>
        <v xml:space="preserve"> </v>
      </c>
      <c r="S297" s="37">
        <f t="shared" si="100"/>
        <v>0.30790941306401876</v>
      </c>
      <c r="T297" s="37" t="str">
        <f t="shared" si="101"/>
        <v/>
      </c>
      <c r="U297" s="37" t="str">
        <f t="shared" si="102"/>
        <v/>
      </c>
      <c r="V297" s="37" t="str">
        <f t="shared" si="103"/>
        <v/>
      </c>
      <c r="W297" s="37" t="str">
        <f t="shared" si="104"/>
        <v/>
      </c>
      <c r="X297" s="37">
        <f t="shared" si="105"/>
        <v>-0.42626676871798541</v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>
        <f t="shared" si="107"/>
        <v>37</v>
      </c>
      <c r="AC297">
        <f t="shared" si="91"/>
        <v>31</v>
      </c>
      <c r="AD297" s="1" t="str">
        <f t="shared" si="108"/>
        <v xml:space="preserve"> </v>
      </c>
      <c r="AE297">
        <f t="shared" si="92"/>
        <v>64</v>
      </c>
      <c r="AF297" t="str">
        <f t="shared" si="93"/>
        <v xml:space="preserve"> </v>
      </c>
      <c r="AG297">
        <f t="shared" si="109"/>
        <v>3.0673917562869826</v>
      </c>
      <c r="AH297" t="str">
        <f t="shared" si="110"/>
        <v xml:space="preserve"> </v>
      </c>
      <c r="AI297">
        <f t="shared" si="94"/>
        <v>110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717</v>
      </c>
      <c r="AP297" t="s">
        <v>1033</v>
      </c>
      <c r="AQ297">
        <v>41.546634749962749</v>
      </c>
      <c r="AR297">
        <v>42.626676871798544</v>
      </c>
      <c r="AS297">
        <v>30.790941006401873</v>
      </c>
      <c r="AT297">
        <v>-41.546634749962749</v>
      </c>
      <c r="AU297">
        <v>-42.626676871798544</v>
      </c>
      <c r="AV297" t="s">
        <v>1418</v>
      </c>
    </row>
    <row r="298" spans="1:48" x14ac:dyDescent="0.25">
      <c r="A298">
        <v>3.010000000000015E-9</v>
      </c>
      <c r="B298" t="s">
        <v>407</v>
      </c>
      <c r="C298" s="3">
        <v>2</v>
      </c>
      <c r="D298" s="3">
        <v>0</v>
      </c>
      <c r="E298" s="3">
        <v>0</v>
      </c>
      <c r="F298" s="3">
        <v>2</v>
      </c>
      <c r="G298" s="4">
        <v>31</v>
      </c>
      <c r="H298" s="4" t="s">
        <v>161</v>
      </c>
      <c r="I298" s="5" t="s">
        <v>161</v>
      </c>
      <c r="J298" s="4" t="s">
        <v>1019</v>
      </c>
      <c r="K298" s="4" t="s">
        <v>1019</v>
      </c>
      <c r="L298" s="4" t="s">
        <v>1019</v>
      </c>
      <c r="M298" s="4" t="s">
        <v>1019</v>
      </c>
      <c r="N298" s="4">
        <v>3.44</v>
      </c>
      <c r="O298" s="4">
        <v>112.39096332343421</v>
      </c>
      <c r="P298" s="4" t="s">
        <v>166</v>
      </c>
      <c r="Q298" s="36">
        <f t="shared" si="98"/>
        <v>100.00000000301</v>
      </c>
      <c r="R298" t="str">
        <f t="shared" si="99"/>
        <v xml:space="preserve"> </v>
      </c>
      <c r="S298" s="37" t="str">
        <f t="shared" si="100"/>
        <v xml:space="preserve"> </v>
      </c>
      <c r="T298" s="37" t="str">
        <f t="shared" si="101"/>
        <v xml:space="preserve"> </v>
      </c>
      <c r="U298" s="37" t="str">
        <f t="shared" si="102"/>
        <v xml:space="preserve"> </v>
      </c>
      <c r="V298" s="37" t="str">
        <f t="shared" si="103"/>
        <v xml:space="preserve"> 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 t="str">
        <f t="shared" si="106"/>
        <v xml:space="preserve"> 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 t="str">
        <f t="shared" ref="AC298:AC361" si="115">IF(ISERROR((RANK(S298,S$7:S$391,0)))=TRUE," ",((RANK(S298,S$7:S$391,0))))</f>
        <v xml:space="preserve"> </v>
      </c>
      <c r="AD298" s="1" t="str">
        <f t="shared" si="108"/>
        <v xml:space="preserve"> </v>
      </c>
      <c r="AE298">
        <f t="shared" ref="AE298:AE361" si="116">IF(ISERROR((RANK(Q298,Q$7:Q$391,0)))=TRUE," ",((RANK(Q298,Q$7:Q$391,0))))</f>
        <v>1</v>
      </c>
      <c r="AF298" t="str">
        <f t="shared" ref="AF298:AF361" si="117">IF(ISERROR((RANK(R298,R$7:R$391,0)))=TRUE," ",((RANK(R298,R$7:R$391,0))))</f>
        <v xml:space="preserve"> </v>
      </c>
      <c r="AG298" t="str">
        <f t="shared" si="109"/>
        <v xml:space="preserve"> </v>
      </c>
      <c r="AH298" t="str">
        <f t="shared" si="110"/>
        <v xml:space="preserve"> </v>
      </c>
      <c r="AI298" t="str">
        <f t="shared" ref="AI298:AI361" si="118">IF(ISERROR((RANK(AG298,AG$7:AG$391,0)))=TRUE," ",((RANK(AG298,AG$7:AG$391,0))))</f>
        <v xml:space="preserve"> 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407</v>
      </c>
      <c r="AP298" t="s">
        <v>1024</v>
      </c>
      <c r="AQ298" t="e">
        <v>#VALUE!</v>
      </c>
      <c r="AR298" t="e">
        <v>#VALUE!</v>
      </c>
      <c r="AS298" t="s">
        <v>166</v>
      </c>
      <c r="AT298" t="e">
        <v>#VALUE!</v>
      </c>
      <c r="AU298" t="e">
        <v>#VALUE!</v>
      </c>
      <c r="AV298" t="s">
        <v>1419</v>
      </c>
    </row>
    <row r="299" spans="1:48" x14ac:dyDescent="0.25">
      <c r="A299">
        <v>3.0200000000000152E-9</v>
      </c>
      <c r="B299" t="s">
        <v>467</v>
      </c>
      <c r="C299" s="3">
        <v>14</v>
      </c>
      <c r="D299" s="3">
        <v>0</v>
      </c>
      <c r="E299" s="3">
        <v>6</v>
      </c>
      <c r="F299" s="3">
        <v>20</v>
      </c>
      <c r="G299" s="4">
        <v>68</v>
      </c>
      <c r="H299" s="4">
        <v>58.94</v>
      </c>
      <c r="I299" s="5">
        <v>33773.751058599999</v>
      </c>
      <c r="J299" s="4">
        <v>11.859154929577464</v>
      </c>
      <c r="K299" s="4">
        <v>10.716363636363637</v>
      </c>
      <c r="L299" s="4">
        <v>6.7909147927800753</v>
      </c>
      <c r="M299" s="4">
        <v>6.4683765067473473</v>
      </c>
      <c r="N299" s="4">
        <v>4.1280000000000001</v>
      </c>
      <c r="O299" s="4">
        <v>21.13636363636364</v>
      </c>
      <c r="P299" s="4">
        <v>1.148625721072277</v>
      </c>
      <c r="Q299" s="36" t="str">
        <f t="shared" si="98"/>
        <v xml:space="preserve"> </v>
      </c>
      <c r="R299" t="str">
        <f t="shared" si="99"/>
        <v xml:space="preserve"> </v>
      </c>
      <c r="S299" s="37">
        <f t="shared" si="100"/>
        <v>0.15371564604680696</v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 t="str">
        <f t="shared" si="104"/>
        <v/>
      </c>
      <c r="X299" s="37">
        <f t="shared" si="105"/>
        <v>-0.40171884368591104</v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>
        <f t="shared" si="107"/>
        <v>43</v>
      </c>
      <c r="AC299">
        <f t="shared" si="115"/>
        <v>155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 t="str">
        <f t="shared" si="109"/>
        <v xml:space="preserve"> </v>
      </c>
      <c r="AH299" t="str">
        <f t="shared" si="110"/>
        <v xml:space="preserve"> </v>
      </c>
      <c r="AI299" t="str">
        <f t="shared" si="118"/>
        <v xml:space="preserve"> 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467</v>
      </c>
      <c r="AP299" t="s">
        <v>1031</v>
      </c>
      <c r="AQ299">
        <v>31.247099393167289</v>
      </c>
      <c r="AR299">
        <v>40.171884368591101</v>
      </c>
      <c r="AS299">
        <v>15.371564302680696</v>
      </c>
      <c r="AT299">
        <v>-31.247099393167289</v>
      </c>
      <c r="AU299">
        <v>-40.171884368591101</v>
      </c>
      <c r="AV299" t="s">
        <v>1420</v>
      </c>
    </row>
    <row r="300" spans="1:48" x14ac:dyDescent="0.25">
      <c r="A300">
        <v>3.0300000000000154E-9</v>
      </c>
      <c r="B300" t="s">
        <v>252</v>
      </c>
      <c r="C300" s="3">
        <v>5</v>
      </c>
      <c r="D300" s="3">
        <v>1</v>
      </c>
      <c r="E300" s="3">
        <v>15</v>
      </c>
      <c r="F300" s="3">
        <v>21</v>
      </c>
      <c r="G300" s="4">
        <v>112</v>
      </c>
      <c r="H300" s="4">
        <v>97.63</v>
      </c>
      <c r="I300" s="5">
        <v>38009.701729480003</v>
      </c>
      <c r="J300" s="4">
        <v>8.6161856852881478</v>
      </c>
      <c r="K300" s="4">
        <v>7.424899231880751</v>
      </c>
      <c r="L300" s="4">
        <v>6.1226614103263683</v>
      </c>
      <c r="M300" s="4">
        <v>5.7143218557927433</v>
      </c>
      <c r="N300" s="4">
        <v>11.603</v>
      </c>
      <c r="O300" s="4">
        <v>11.013590478971539</v>
      </c>
      <c r="P300" s="4">
        <v>4.3142476697736356</v>
      </c>
      <c r="Q300" s="36" t="str">
        <f t="shared" si="98"/>
        <v xml:space="preserve"> </v>
      </c>
      <c r="R300" t="str">
        <f t="shared" si="99"/>
        <v xml:space="preserve"> </v>
      </c>
      <c r="S300" s="37" t="str">
        <f t="shared" si="100"/>
        <v/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 t="str">
        <f t="shared" si="104"/>
        <v/>
      </c>
      <c r="X300" s="37">
        <f t="shared" si="105"/>
        <v>-0.46059212049248577</v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>
        <f t="shared" si="107"/>
        <v>29</v>
      </c>
      <c r="AC300" t="str">
        <f t="shared" si="115"/>
        <v xml:space="preserve"> </v>
      </c>
      <c r="AD300" s="1" t="str">
        <f t="shared" si="108"/>
        <v xml:space="preserve"> </v>
      </c>
      <c r="AE300" t="str">
        <f t="shared" si="116"/>
        <v xml:space="preserve"> </v>
      </c>
      <c r="AF300" t="str">
        <f t="shared" si="117"/>
        <v xml:space="preserve"> </v>
      </c>
      <c r="AG300">
        <f t="shared" si="109"/>
        <v>4.3142476728036359</v>
      </c>
      <c r="AH300" t="str">
        <f t="shared" si="110"/>
        <v xml:space="preserve"> </v>
      </c>
      <c r="AI300">
        <f t="shared" si="118"/>
        <v>32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252</v>
      </c>
      <c r="AP300" t="s">
        <v>1022</v>
      </c>
      <c r="AQ300">
        <v>50.048063158937303</v>
      </c>
      <c r="AR300">
        <v>46.059212049248579</v>
      </c>
      <c r="AS300">
        <v>14.718836423230574</v>
      </c>
      <c r="AT300">
        <v>-50.048063158937303</v>
      </c>
      <c r="AU300">
        <v>-46.059212049248579</v>
      </c>
      <c r="AV300" t="s">
        <v>1421</v>
      </c>
    </row>
    <row r="301" spans="1:48" x14ac:dyDescent="0.25">
      <c r="A301">
        <v>3.0400000000000156E-9</v>
      </c>
      <c r="B301" t="s">
        <v>366</v>
      </c>
      <c r="C301" s="3">
        <v>5</v>
      </c>
      <c r="D301" s="3">
        <v>3</v>
      </c>
      <c r="E301" s="3">
        <v>12</v>
      </c>
      <c r="F301" s="3">
        <v>20</v>
      </c>
      <c r="G301" s="4">
        <v>36</v>
      </c>
      <c r="H301" s="4">
        <v>33.51</v>
      </c>
      <c r="I301" s="5">
        <v>10286.655579119999</v>
      </c>
      <c r="J301" s="4">
        <v>8.352442671984047</v>
      </c>
      <c r="K301" s="4">
        <v>9.511779733181946</v>
      </c>
      <c r="L301" s="4">
        <v>5.4099912934304877</v>
      </c>
      <c r="M301" s="4">
        <v>5.7993061768993046</v>
      </c>
      <c r="N301" s="4">
        <v>4.0120000000000005</v>
      </c>
      <c r="O301" s="4">
        <v>-40.869565217391305</v>
      </c>
      <c r="P301" s="4">
        <v>4.643390032826022</v>
      </c>
      <c r="Q301" s="36" t="str">
        <f t="shared" si="98"/>
        <v xml:space="preserve"> </v>
      </c>
      <c r="R301" t="str">
        <f t="shared" si="99"/>
        <v xml:space="preserve"> </v>
      </c>
      <c r="S301" s="37" t="str">
        <f t="shared" si="100"/>
        <v/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>
        <f t="shared" si="105"/>
        <v>-0.52337852182685052</v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>
        <f t="shared" si="107"/>
        <v>13</v>
      </c>
      <c r="AC301" t="str">
        <f t="shared" si="115"/>
        <v xml:space="preserve"> 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>
        <f t="shared" si="109"/>
        <v>4.6433900358660223</v>
      </c>
      <c r="AH301" t="str">
        <f t="shared" si="110"/>
        <v xml:space="preserve"> </v>
      </c>
      <c r="AI301">
        <f t="shared" si="118"/>
        <v>23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366</v>
      </c>
      <c r="AP301" t="s">
        <v>1028</v>
      </c>
      <c r="AQ301">
        <v>51.577101044614835</v>
      </c>
      <c r="AR301">
        <v>52.337852182685054</v>
      </c>
      <c r="AS301">
        <v>7.4306177260519357</v>
      </c>
      <c r="AT301">
        <v>-51.577101044614835</v>
      </c>
      <c r="AU301">
        <v>-52.337852182685054</v>
      </c>
      <c r="AV301" t="s">
        <v>1422</v>
      </c>
    </row>
    <row r="302" spans="1:48" x14ac:dyDescent="0.25">
      <c r="A302">
        <v>3.0500000000000157E-9</v>
      </c>
      <c r="B302" t="s">
        <v>672</v>
      </c>
      <c r="C302" s="3">
        <v>39</v>
      </c>
      <c r="D302" s="3">
        <v>1</v>
      </c>
      <c r="E302" s="3">
        <v>5</v>
      </c>
      <c r="F302" s="3">
        <v>45</v>
      </c>
      <c r="G302" s="4">
        <v>230</v>
      </c>
      <c r="H302" s="4">
        <v>207.78</v>
      </c>
      <c r="I302" s="5">
        <v>215769.65193101999</v>
      </c>
      <c r="J302" s="4">
        <v>27.696614236203679</v>
      </c>
      <c r="K302" s="4">
        <v>23.643604915794263</v>
      </c>
      <c r="L302" s="4">
        <v>20.824670660678429</v>
      </c>
      <c r="M302" s="4">
        <v>18.258000882497988</v>
      </c>
      <c r="N302" s="4">
        <v>6.0419999999999998</v>
      </c>
      <c r="O302" s="4">
        <v>25.522388059701477</v>
      </c>
      <c r="P302" s="4">
        <v>0.5337376070844162</v>
      </c>
      <c r="Q302" s="36">
        <f t="shared" si="98"/>
        <v>86.666666669716676</v>
      </c>
      <c r="R302" t="str">
        <f t="shared" si="99"/>
        <v xml:space="preserve"> </v>
      </c>
      <c r="S302" s="37" t="str">
        <f t="shared" si="100"/>
        <v/>
      </c>
      <c r="T302" s="37" t="str">
        <f t="shared" si="101"/>
        <v/>
      </c>
      <c r="U302" s="37">
        <f t="shared" si="102"/>
        <v>0.60569836302437619</v>
      </c>
      <c r="V302" s="37" t="str">
        <f t="shared" si="103"/>
        <v/>
      </c>
      <c r="W302" s="37">
        <f t="shared" si="104"/>
        <v>0.83465827843648821</v>
      </c>
      <c r="X302" s="37" t="str">
        <f t="shared" si="105"/>
        <v/>
      </c>
      <c r="Y302">
        <f t="shared" si="113"/>
        <v>20</v>
      </c>
      <c r="Z302" s="1" t="str">
        <f t="shared" si="106"/>
        <v xml:space="preserve"> </v>
      </c>
      <c r="AA302">
        <f t="shared" si="114"/>
        <v>17</v>
      </c>
      <c r="AB302" s="1" t="str">
        <f t="shared" si="107"/>
        <v xml:space="preserve"> </v>
      </c>
      <c r="AC302" t="str">
        <f t="shared" si="115"/>
        <v xml:space="preserve"> </v>
      </c>
      <c r="AD302" s="1" t="str">
        <f t="shared" si="108"/>
        <v xml:space="preserve"> </v>
      </c>
      <c r="AE302">
        <f t="shared" si="116"/>
        <v>13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672</v>
      </c>
      <c r="AP302" t="s">
        <v>1033</v>
      </c>
      <c r="AQ302">
        <v>-60.569836302437622</v>
      </c>
      <c r="AR302">
        <v>-83.465827843648825</v>
      </c>
      <c r="AS302">
        <v>10.694003272692276</v>
      </c>
      <c r="AT302">
        <v>60.569836302437622</v>
      </c>
      <c r="AU302">
        <v>83.465827843648825</v>
      </c>
      <c r="AV302" t="s">
        <v>1423</v>
      </c>
    </row>
    <row r="303" spans="1:48" x14ac:dyDescent="0.25">
      <c r="A303">
        <v>3.0600000000000159E-9</v>
      </c>
      <c r="B303" t="s">
        <v>696</v>
      </c>
      <c r="C303" s="3">
        <v>7</v>
      </c>
      <c r="D303" s="3">
        <v>0</v>
      </c>
      <c r="E303" s="3">
        <v>10</v>
      </c>
      <c r="F303" s="3">
        <v>17</v>
      </c>
      <c r="G303" s="4">
        <v>105</v>
      </c>
      <c r="H303" s="4">
        <v>98.24</v>
      </c>
      <c r="I303" s="5">
        <v>11180.689880960001</v>
      </c>
      <c r="J303" s="4" t="s">
        <v>1019</v>
      </c>
      <c r="K303" s="4">
        <v>39.612903225806448</v>
      </c>
      <c r="L303" s="4">
        <v>17.011747283187727</v>
      </c>
      <c r="M303" s="4">
        <v>16.461057731958764</v>
      </c>
      <c r="N303" s="4">
        <v>1.825</v>
      </c>
      <c r="O303" s="4">
        <v>-23.557492449332209</v>
      </c>
      <c r="P303" s="4">
        <v>3.9169381107491859</v>
      </c>
      <c r="Q303" s="36" t="str">
        <f t="shared" si="98"/>
        <v xml:space="preserve"> </v>
      </c>
      <c r="R303" t="str">
        <f t="shared" si="99"/>
        <v xml:space="preserve"> </v>
      </c>
      <c r="S303" s="37" t="str">
        <f t="shared" si="100"/>
        <v/>
      </c>
      <c r="T303" s="37" t="str">
        <f t="shared" si="101"/>
        <v/>
      </c>
      <c r="U303" s="37" t="str">
        <f t="shared" si="102"/>
        <v xml:space="preserve"> </v>
      </c>
      <c r="V303" s="37" t="str">
        <f t="shared" si="103"/>
        <v xml:space="preserve"> </v>
      </c>
      <c r="W303" s="37">
        <f t="shared" si="104"/>
        <v>0.49873885125600426</v>
      </c>
      <c r="X303" s="37" t="str">
        <f t="shared" si="105"/>
        <v/>
      </c>
      <c r="Y303" t="str">
        <f t="shared" si="113"/>
        <v xml:space="preserve"> </v>
      </c>
      <c r="Z303" s="1" t="str">
        <f t="shared" si="106"/>
        <v xml:space="preserve"> </v>
      </c>
      <c r="AA303">
        <f t="shared" si="114"/>
        <v>44</v>
      </c>
      <c r="AB303" s="1" t="str">
        <f t="shared" si="107"/>
        <v xml:space="preserve"> </v>
      </c>
      <c r="AC303" t="str">
        <f t="shared" si="115"/>
        <v xml:space="preserve"> </v>
      </c>
      <c r="AD303" s="1" t="str">
        <f t="shared" si="108"/>
        <v xml:space="preserve"> </v>
      </c>
      <c r="AE303" t="str">
        <f t="shared" si="116"/>
        <v xml:space="preserve"> </v>
      </c>
      <c r="AF303" t="str">
        <f t="shared" si="117"/>
        <v xml:space="preserve"> </v>
      </c>
      <c r="AG303">
        <f t="shared" si="109"/>
        <v>3.9169381138091857</v>
      </c>
      <c r="AH303" t="str">
        <f t="shared" si="110"/>
        <v xml:space="preserve"> </v>
      </c>
      <c r="AI303">
        <f t="shared" si="118"/>
        <v>47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696</v>
      </c>
      <c r="AP303" t="s">
        <v>1035</v>
      </c>
      <c r="AQ303" t="e">
        <v>#VALUE!</v>
      </c>
      <c r="AR303">
        <v>-49.873885125600424</v>
      </c>
      <c r="AS303">
        <v>6.8811074918566861</v>
      </c>
      <c r="AT303" t="e">
        <v>#VALUE!</v>
      </c>
      <c r="AU303">
        <v>49.873885125600424</v>
      </c>
      <c r="AV303" t="s">
        <v>1424</v>
      </c>
    </row>
    <row r="304" spans="1:48" x14ac:dyDescent="0.25">
      <c r="A304">
        <v>3.0700000000000161E-9</v>
      </c>
      <c r="B304" t="s">
        <v>730</v>
      </c>
      <c r="C304" s="3">
        <v>6</v>
      </c>
      <c r="D304" s="3">
        <v>0</v>
      </c>
      <c r="E304" s="3">
        <v>13</v>
      </c>
      <c r="F304" s="3">
        <v>19</v>
      </c>
      <c r="G304" s="4">
        <v>61.5</v>
      </c>
      <c r="H304" s="4">
        <v>51.38</v>
      </c>
      <c r="I304" s="5">
        <v>7247.1953447600008</v>
      </c>
      <c r="J304" s="4" t="s">
        <v>1019</v>
      </c>
      <c r="K304" s="4" t="s">
        <v>1019</v>
      </c>
      <c r="L304" s="4">
        <v>13.505111657111657</v>
      </c>
      <c r="M304" s="4">
        <v>12.959109660883572</v>
      </c>
      <c r="N304" s="4">
        <v>0.504</v>
      </c>
      <c r="O304" s="4">
        <v>-7.0909353487700351</v>
      </c>
      <c r="P304" s="4">
        <v>6.0393149085247178</v>
      </c>
      <c r="Q304" s="36" t="str">
        <f t="shared" si="98"/>
        <v xml:space="preserve"> </v>
      </c>
      <c r="R304" t="str">
        <f t="shared" si="99"/>
        <v xml:space="preserve"> </v>
      </c>
      <c r="S304" s="37">
        <f t="shared" si="100"/>
        <v>0.19696380221363549</v>
      </c>
      <c r="T304" s="37" t="str">
        <f t="shared" si="101"/>
        <v/>
      </c>
      <c r="U304" s="37" t="str">
        <f t="shared" si="102"/>
        <v xml:space="preserve"> </v>
      </c>
      <c r="V304" s="37" t="str">
        <f t="shared" si="103"/>
        <v xml:space="preserve"> </v>
      </c>
      <c r="W304" s="37">
        <f t="shared" si="104"/>
        <v>0.18980344547364014</v>
      </c>
      <c r="X304" s="37" t="str">
        <f t="shared" si="105"/>
        <v/>
      </c>
      <c r="Y304" t="str">
        <f t="shared" si="113"/>
        <v xml:space="preserve"> </v>
      </c>
      <c r="Z304" s="1" t="str">
        <f t="shared" si="106"/>
        <v xml:space="preserve"> </v>
      </c>
      <c r="AA304">
        <f t="shared" si="114"/>
        <v>93</v>
      </c>
      <c r="AB304" s="1" t="str">
        <f t="shared" si="107"/>
        <v xml:space="preserve"> </v>
      </c>
      <c r="AC304">
        <f t="shared" si="115"/>
        <v>107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6.039314911594718</v>
      </c>
      <c r="AH304" t="str">
        <f t="shared" si="110"/>
        <v xml:space="preserve"> </v>
      </c>
      <c r="AI304">
        <f t="shared" si="118"/>
        <v>7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730</v>
      </c>
      <c r="AP304" t="s">
        <v>1035</v>
      </c>
      <c r="AQ304" t="e">
        <v>#VALUE!</v>
      </c>
      <c r="AR304">
        <v>-18.980344547364012</v>
      </c>
      <c r="AS304">
        <v>19.696379914363547</v>
      </c>
      <c r="AT304" t="e">
        <v>#VALUE!</v>
      </c>
      <c r="AU304">
        <v>18.980344547364012</v>
      </c>
      <c r="AV304" t="s">
        <v>1425</v>
      </c>
    </row>
    <row r="305" spans="1:48" x14ac:dyDescent="0.25">
      <c r="A305">
        <v>3.0800000000000162E-9</v>
      </c>
      <c r="B305" t="s">
        <v>505</v>
      </c>
      <c r="C305" s="3">
        <v>12</v>
      </c>
      <c r="D305" s="3">
        <v>0</v>
      </c>
      <c r="E305" s="3">
        <v>13</v>
      </c>
      <c r="F305" s="3">
        <v>25</v>
      </c>
      <c r="G305" s="4">
        <v>139.5</v>
      </c>
      <c r="H305" s="4">
        <v>117.95</v>
      </c>
      <c r="I305" s="5">
        <v>40927.250759150003</v>
      </c>
      <c r="J305" s="4">
        <v>18.315217391304348</v>
      </c>
      <c r="K305" s="4">
        <v>16.115589561415494</v>
      </c>
      <c r="L305" s="4">
        <v>13.137476987261337</v>
      </c>
      <c r="M305" s="4">
        <v>12.230343300384073</v>
      </c>
      <c r="N305" s="4">
        <v>5.8580000000000005</v>
      </c>
      <c r="O305" s="4">
        <v>18.818181818181802</v>
      </c>
      <c r="P305" s="4">
        <v>1.4353539635438746</v>
      </c>
      <c r="Q305" s="36" t="str">
        <f t="shared" si="98"/>
        <v xml:space="preserve"> </v>
      </c>
      <c r="R305" t="str">
        <f t="shared" si="99"/>
        <v xml:space="preserve"> </v>
      </c>
      <c r="S305" s="37">
        <f t="shared" si="100"/>
        <v>0.18270453890026281</v>
      </c>
      <c r="T305" s="37" t="str">
        <f t="shared" si="101"/>
        <v/>
      </c>
      <c r="U305" s="37" t="str">
        <f t="shared" si="102"/>
        <v/>
      </c>
      <c r="V305" s="37" t="str">
        <f t="shared" si="103"/>
        <v/>
      </c>
      <c r="W305" s="37">
        <f t="shared" si="104"/>
        <v>0.15741474644106779</v>
      </c>
      <c r="X305" s="37" t="str">
        <f t="shared" si="105"/>
        <v/>
      </c>
      <c r="Y305" t="str">
        <f t="shared" si="113"/>
        <v xml:space="preserve"> </v>
      </c>
      <c r="Z305" s="1" t="str">
        <f t="shared" si="106"/>
        <v xml:space="preserve"> </v>
      </c>
      <c r="AA305">
        <f t="shared" si="114"/>
        <v>103</v>
      </c>
      <c r="AB305" s="1" t="str">
        <f t="shared" si="107"/>
        <v xml:space="preserve"> </v>
      </c>
      <c r="AC305">
        <f t="shared" si="115"/>
        <v>120</v>
      </c>
      <c r="AD305" s="1" t="str">
        <f t="shared" si="108"/>
        <v xml:space="preserve"> </v>
      </c>
      <c r="AE305" t="str">
        <f t="shared" si="116"/>
        <v xml:space="preserve"> </v>
      </c>
      <c r="AF305" t="str">
        <f t="shared" si="117"/>
        <v xml:space="preserve"> </v>
      </c>
      <c r="AG305" t="str">
        <f t="shared" si="109"/>
        <v xml:space="preserve"> </v>
      </c>
      <c r="AH305" t="str">
        <f t="shared" si="110"/>
        <v xml:space="preserve"> </v>
      </c>
      <c r="AI305" t="str">
        <f t="shared" si="118"/>
        <v xml:space="preserve"> 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505</v>
      </c>
      <c r="AP305" t="s">
        <v>1028</v>
      </c>
      <c r="AQ305">
        <v>-6.1816232585256703</v>
      </c>
      <c r="AR305">
        <v>-15.741474644106779</v>
      </c>
      <c r="AS305">
        <v>18.270453582026281</v>
      </c>
      <c r="AT305">
        <v>6.1816232585256703</v>
      </c>
      <c r="AU305">
        <v>15.741474644106779</v>
      </c>
      <c r="AV305" t="s">
        <v>1426</v>
      </c>
    </row>
    <row r="306" spans="1:48" x14ac:dyDescent="0.25">
      <c r="A306">
        <v>3.0900000000000164E-9</v>
      </c>
      <c r="B306" t="s">
        <v>416</v>
      </c>
      <c r="C306" s="3">
        <v>17</v>
      </c>
      <c r="D306" s="3">
        <v>0</v>
      </c>
      <c r="E306" s="3">
        <v>7</v>
      </c>
      <c r="F306" s="3">
        <v>24</v>
      </c>
      <c r="G306" s="4">
        <v>46</v>
      </c>
      <c r="H306" s="4">
        <v>32.36</v>
      </c>
      <c r="I306" s="5">
        <v>9949.9459149199993</v>
      </c>
      <c r="J306" s="4">
        <v>11.174033149171271</v>
      </c>
      <c r="K306" s="4">
        <v>9.9691928527418359</v>
      </c>
      <c r="L306" s="4">
        <v>8.0364203664440996</v>
      </c>
      <c r="M306" s="4">
        <v>7.50216445868445</v>
      </c>
      <c r="N306" s="4">
        <v>2.5009999999999999</v>
      </c>
      <c r="O306" s="4">
        <v>39.20000000000001</v>
      </c>
      <c r="P306" s="4">
        <v>1.4740420271940669</v>
      </c>
      <c r="Q306" s="36">
        <f t="shared" si="98"/>
        <v>70.833333336423323</v>
      </c>
      <c r="R306" t="str">
        <f t="shared" si="99"/>
        <v xml:space="preserve"> </v>
      </c>
      <c r="S306" s="37">
        <f t="shared" si="100"/>
        <v>0.42150803770063033</v>
      </c>
      <c r="T306" s="37" t="str">
        <f t="shared" si="101"/>
        <v/>
      </c>
      <c r="U306" s="37" t="str">
        <f t="shared" si="102"/>
        <v/>
      </c>
      <c r="V306" s="37" t="str">
        <f t="shared" si="103"/>
        <v/>
      </c>
      <c r="W306" s="37" t="str">
        <f t="shared" si="104"/>
        <v/>
      </c>
      <c r="X306" s="37">
        <f t="shared" si="105"/>
        <v>-0.29198951596711931</v>
      </c>
      <c r="Y306" t="str">
        <f t="shared" si="113"/>
        <v xml:space="preserve"> </v>
      </c>
      <c r="Z306" s="1" t="str">
        <f t="shared" si="106"/>
        <v xml:space="preserve"> </v>
      </c>
      <c r="AA306" t="str">
        <f t="shared" si="114"/>
        <v xml:space="preserve"> </v>
      </c>
      <c r="AB306" s="1">
        <f t="shared" si="107"/>
        <v>75</v>
      </c>
      <c r="AC306">
        <f t="shared" si="115"/>
        <v>9</v>
      </c>
      <c r="AD306" s="1" t="str">
        <f t="shared" si="108"/>
        <v xml:space="preserve"> </v>
      </c>
      <c r="AE306">
        <f t="shared" si="116"/>
        <v>79</v>
      </c>
      <c r="AF306" t="str">
        <f t="shared" si="117"/>
        <v xml:space="preserve"> </v>
      </c>
      <c r="AG306" t="str">
        <f t="shared" si="109"/>
        <v xml:space="preserve"> </v>
      </c>
      <c r="AH306" t="str">
        <f t="shared" si="110"/>
        <v xml:space="preserve"> </v>
      </c>
      <c r="AI306" t="str">
        <f t="shared" si="118"/>
        <v xml:space="preserve"> 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416</v>
      </c>
      <c r="AP306" t="s">
        <v>1031</v>
      </c>
      <c r="AQ306">
        <v>35.219061135092311</v>
      </c>
      <c r="AR306">
        <v>29.198951596711929</v>
      </c>
      <c r="AS306">
        <v>42.150803461063035</v>
      </c>
      <c r="AT306">
        <v>-35.219061135092311</v>
      </c>
      <c r="AU306">
        <v>-29.198951596711929</v>
      </c>
      <c r="AV306" t="s">
        <v>1427</v>
      </c>
    </row>
    <row r="307" spans="1:48" x14ac:dyDescent="0.25">
      <c r="A307">
        <v>3.1000000000000166E-9</v>
      </c>
      <c r="B307" t="s">
        <v>417</v>
      </c>
      <c r="C307" s="3">
        <v>4</v>
      </c>
      <c r="D307" s="3">
        <v>1</v>
      </c>
      <c r="E307" s="3">
        <v>12</v>
      </c>
      <c r="F307" s="3">
        <v>17</v>
      </c>
      <c r="G307" s="4">
        <v>15.25</v>
      </c>
      <c r="H307" s="4">
        <v>14.84</v>
      </c>
      <c r="I307" s="5">
        <v>5107.2309800399998</v>
      </c>
      <c r="J307" s="4" t="s">
        <v>1019</v>
      </c>
      <c r="K307" s="4">
        <v>18.457711442786067</v>
      </c>
      <c r="L307" s="4">
        <v>13.05882726849978</v>
      </c>
      <c r="M307" s="4">
        <v>10.073292903225807</v>
      </c>
      <c r="N307" s="4">
        <v>-0.88300000000000001</v>
      </c>
      <c r="O307" s="4">
        <v>138.88888888888889</v>
      </c>
      <c r="P307" s="4">
        <v>0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>
        <f t="shared" si="104"/>
        <v>0.15048568811530738</v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>
        <f t="shared" si="114"/>
        <v>106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 t="str">
        <f t="shared" si="109"/>
        <v xml:space="preserve"> </v>
      </c>
      <c r="AH307" t="str">
        <f t="shared" si="110"/>
        <v xml:space="preserve"> </v>
      </c>
      <c r="AI307" t="str">
        <f t="shared" si="118"/>
        <v xml:space="preserve"> 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417</v>
      </c>
      <c r="AP307" t="s">
        <v>1028</v>
      </c>
      <c r="AQ307" t="e">
        <v>#VALUE!</v>
      </c>
      <c r="AR307">
        <v>-15.048568811530739</v>
      </c>
      <c r="AS307">
        <v>2.7628032345013542</v>
      </c>
      <c r="AT307" t="e">
        <v>#VALUE!</v>
      </c>
      <c r="AU307">
        <v>15.048568811530739</v>
      </c>
      <c r="AV307" t="s">
        <v>1428</v>
      </c>
    </row>
    <row r="308" spans="1:48" x14ac:dyDescent="0.25">
      <c r="A308">
        <v>3.1100000000000168E-9</v>
      </c>
      <c r="B308" t="s">
        <v>272</v>
      </c>
      <c r="C308" s="3">
        <v>26</v>
      </c>
      <c r="D308" s="3">
        <v>0</v>
      </c>
      <c r="E308" s="3">
        <v>9</v>
      </c>
      <c r="F308" s="3">
        <v>35</v>
      </c>
      <c r="G308" s="4">
        <v>189</v>
      </c>
      <c r="H308" s="4">
        <v>164.07</v>
      </c>
      <c r="I308" s="5">
        <v>127285.57310462999</v>
      </c>
      <c r="J308" s="4">
        <v>20.020744356314825</v>
      </c>
      <c r="K308" s="4">
        <v>18.555756616150191</v>
      </c>
      <c r="L308" s="4">
        <v>14.486672734148394</v>
      </c>
      <c r="M308" s="4">
        <v>13.882515287945123</v>
      </c>
      <c r="N308" s="4">
        <v>7.6450000000000005</v>
      </c>
      <c r="O308" s="4">
        <v>13.352272727272732</v>
      </c>
      <c r="P308" s="4">
        <v>2.7025050283415619</v>
      </c>
      <c r="Q308" s="36">
        <f t="shared" si="98"/>
        <v>74.285714288824295</v>
      </c>
      <c r="R308" t="str">
        <f t="shared" si="99"/>
        <v xml:space="preserve"> </v>
      </c>
      <c r="S308" s="37">
        <f t="shared" si="100"/>
        <v>0.15194734266019203</v>
      </c>
      <c r="T308" s="37" t="str">
        <f t="shared" si="101"/>
        <v/>
      </c>
      <c r="U308" s="37" t="str">
        <f t="shared" si="102"/>
        <v/>
      </c>
      <c r="V308" s="37" t="str">
        <f t="shared" si="103"/>
        <v/>
      </c>
      <c r="W308" s="37">
        <f t="shared" si="104"/>
        <v>0.27627920228725689</v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>
        <f t="shared" si="114"/>
        <v>76</v>
      </c>
      <c r="AB308" s="1" t="str">
        <f t="shared" si="107"/>
        <v xml:space="preserve"> </v>
      </c>
      <c r="AC308">
        <f t="shared" si="115"/>
        <v>160</v>
      </c>
      <c r="AD308" s="1" t="str">
        <f t="shared" si="108"/>
        <v xml:space="preserve"> </v>
      </c>
      <c r="AE308">
        <f t="shared" si="116"/>
        <v>61</v>
      </c>
      <c r="AF308" t="str">
        <f t="shared" si="117"/>
        <v xml:space="preserve"> </v>
      </c>
      <c r="AG308">
        <f t="shared" si="109"/>
        <v>2.7025050314515617</v>
      </c>
      <c r="AH308" t="str">
        <f t="shared" si="110"/>
        <v xml:space="preserve"> </v>
      </c>
      <c r="AI308">
        <f t="shared" si="118"/>
        <v>137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272</v>
      </c>
      <c r="AP308" t="s">
        <v>1028</v>
      </c>
      <c r="AQ308">
        <v>-16.069336725796845</v>
      </c>
      <c r="AR308">
        <v>-27.627920228725689</v>
      </c>
      <c r="AS308">
        <v>15.194733955019203</v>
      </c>
      <c r="AT308">
        <v>16.069336725796845</v>
      </c>
      <c r="AU308">
        <v>27.627920228725689</v>
      </c>
      <c r="AV308" t="s">
        <v>1429</v>
      </c>
    </row>
    <row r="309" spans="1:48" x14ac:dyDescent="0.25">
      <c r="A309">
        <v>3.1200000000000169E-9</v>
      </c>
      <c r="B309" t="s">
        <v>561</v>
      </c>
      <c r="C309" s="3">
        <v>16</v>
      </c>
      <c r="D309" s="3">
        <v>0</v>
      </c>
      <c r="E309" s="3">
        <v>4</v>
      </c>
      <c r="F309" s="3">
        <v>20</v>
      </c>
      <c r="G309" s="4">
        <v>112</v>
      </c>
      <c r="H309" s="4">
        <v>69.150000000000006</v>
      </c>
      <c r="I309" s="5">
        <v>16288.823806200002</v>
      </c>
      <c r="J309" s="4">
        <v>10.32089552238806</v>
      </c>
      <c r="K309" s="4">
        <v>9.1335358605204071</v>
      </c>
      <c r="L309" s="4">
        <v>11.635578357404613</v>
      </c>
      <c r="M309" s="4">
        <v>10.201747873747875</v>
      </c>
      <c r="N309" s="4">
        <v>6.7</v>
      </c>
      <c r="O309" s="4">
        <v>23.333333333333346</v>
      </c>
      <c r="P309" s="4">
        <v>2.1099060014461317</v>
      </c>
      <c r="Q309" s="36">
        <f t="shared" si="98"/>
        <v>80.000000003119993</v>
      </c>
      <c r="R309" t="str">
        <f t="shared" si="99"/>
        <v xml:space="preserve"> </v>
      </c>
      <c r="S309" s="37">
        <f t="shared" si="100"/>
        <v>0.61966739285246564</v>
      </c>
      <c r="T309" s="37" t="str">
        <f t="shared" si="101"/>
        <v/>
      </c>
      <c r="U309" s="37" t="str">
        <f t="shared" si="102"/>
        <v/>
      </c>
      <c r="V309" s="37" t="str">
        <f t="shared" si="103"/>
        <v/>
      </c>
      <c r="W309" s="37" t="str">
        <f t="shared" si="104"/>
        <v/>
      </c>
      <c r="X309" s="37" t="str">
        <f t="shared" si="105"/>
        <v/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 t="str">
        <f t="shared" si="107"/>
        <v xml:space="preserve"> </v>
      </c>
      <c r="AC309">
        <f t="shared" si="115"/>
        <v>2</v>
      </c>
      <c r="AD309" s="1" t="str">
        <f t="shared" si="108"/>
        <v xml:space="preserve"> </v>
      </c>
      <c r="AE309">
        <f t="shared" si="116"/>
        <v>33</v>
      </c>
      <c r="AF309" t="str">
        <f t="shared" si="117"/>
        <v xml:space="preserve"> </v>
      </c>
      <c r="AG309">
        <f t="shared" si="109"/>
        <v>2.1099060045661315</v>
      </c>
      <c r="AH309" t="str">
        <f t="shared" si="110"/>
        <v xml:space="preserve"> </v>
      </c>
      <c r="AI309">
        <f t="shared" si="118"/>
        <v>183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561</v>
      </c>
      <c r="AP309" t="s">
        <v>1033</v>
      </c>
      <c r="AQ309">
        <v>40.165086952824424</v>
      </c>
      <c r="AR309">
        <v>-2.5097131457509247</v>
      </c>
      <c r="AS309">
        <v>61.966738973246564</v>
      </c>
      <c r="AT309">
        <v>-40.165086952824424</v>
      </c>
      <c r="AU309">
        <v>2.5097131457509247</v>
      </c>
      <c r="AV309" t="s">
        <v>1430</v>
      </c>
    </row>
    <row r="310" spans="1:48" x14ac:dyDescent="0.25">
      <c r="A310">
        <v>3.1300000000000171E-9</v>
      </c>
      <c r="B310" t="s">
        <v>580</v>
      </c>
      <c r="C310" s="3">
        <v>8</v>
      </c>
      <c r="D310" s="3">
        <v>1</v>
      </c>
      <c r="E310" s="3">
        <v>11</v>
      </c>
      <c r="F310" s="3">
        <v>20</v>
      </c>
      <c r="G310" s="4">
        <v>150</v>
      </c>
      <c r="H310" s="4">
        <v>133.44</v>
      </c>
      <c r="I310" s="5">
        <v>26657.438370240001</v>
      </c>
      <c r="J310" s="4">
        <v>10.033082706766917</v>
      </c>
      <c r="K310" s="4">
        <v>9.3106335473067254</v>
      </c>
      <c r="L310" s="4">
        <v>8.2953848928807226</v>
      </c>
      <c r="M310" s="4">
        <v>8.2943970958866107</v>
      </c>
      <c r="N310" s="4">
        <v>13.3</v>
      </c>
      <c r="O310" s="4">
        <v>0.33536585365854032</v>
      </c>
      <c r="P310" s="4">
        <v>1.1315947242206235</v>
      </c>
      <c r="Q310" s="36" t="str">
        <f t="shared" si="98"/>
        <v xml:space="preserve"> </v>
      </c>
      <c r="R310" t="str">
        <f t="shared" si="99"/>
        <v xml:space="preserve"> </v>
      </c>
      <c r="S310" s="37" t="str">
        <f t="shared" si="100"/>
        <v/>
      </c>
      <c r="T310" s="37" t="str">
        <f t="shared" si="101"/>
        <v/>
      </c>
      <c r="U310" s="37" t="str">
        <f t="shared" si="102"/>
        <v/>
      </c>
      <c r="V310" s="37" t="str">
        <f t="shared" si="103"/>
        <v/>
      </c>
      <c r="W310" s="37" t="str">
        <f t="shared" si="104"/>
        <v/>
      </c>
      <c r="X310" s="37">
        <f t="shared" si="105"/>
        <v>-0.26917468158198543</v>
      </c>
      <c r="Y310" t="str">
        <f t="shared" si="113"/>
        <v xml:space="preserve"> </v>
      </c>
      <c r="Z310" s="1" t="str">
        <f t="shared" si="106"/>
        <v xml:space="preserve"> </v>
      </c>
      <c r="AA310" t="str">
        <f t="shared" si="114"/>
        <v xml:space="preserve"> </v>
      </c>
      <c r="AB310" s="1">
        <f t="shared" si="107"/>
        <v>83</v>
      </c>
      <c r="AC310" t="str">
        <f t="shared" si="115"/>
        <v xml:space="preserve"> </v>
      </c>
      <c r="AD310" s="1" t="str">
        <f t="shared" si="108"/>
        <v xml:space="preserve"> </v>
      </c>
      <c r="AE310" t="str">
        <f t="shared" si="116"/>
        <v xml:space="preserve"> 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580</v>
      </c>
      <c r="AP310" t="s">
        <v>1054</v>
      </c>
      <c r="AQ310">
        <v>41.833668400935942</v>
      </c>
      <c r="AR310">
        <v>26.917468158198542</v>
      </c>
      <c r="AS310">
        <v>12.410071942446056</v>
      </c>
      <c r="AT310">
        <v>-41.833668400935942</v>
      </c>
      <c r="AU310">
        <v>-26.917468158198542</v>
      </c>
      <c r="AV310" t="s">
        <v>1431</v>
      </c>
    </row>
    <row r="311" spans="1:48" x14ac:dyDescent="0.25">
      <c r="A311">
        <v>3.1400000000000173E-9</v>
      </c>
      <c r="B311" t="s">
        <v>641</v>
      </c>
      <c r="C311" s="3">
        <v>5</v>
      </c>
      <c r="D311" s="3">
        <v>0</v>
      </c>
      <c r="E311" s="3">
        <v>9</v>
      </c>
      <c r="F311" s="3">
        <v>14</v>
      </c>
      <c r="G311" s="4">
        <v>188.5</v>
      </c>
      <c r="H311" s="4">
        <v>159.69</v>
      </c>
      <c r="I311" s="5">
        <v>30644.511000000002</v>
      </c>
      <c r="J311" s="4">
        <v>18.778222013170275</v>
      </c>
      <c r="K311" s="4">
        <v>17.031783276450511</v>
      </c>
      <c r="L311" s="4">
        <v>14.390899673069656</v>
      </c>
      <c r="M311" s="4">
        <v>13.41125163928103</v>
      </c>
      <c r="N311" s="4">
        <v>7.7080000000000002</v>
      </c>
      <c r="O311" s="4">
        <v>17.368421052631579</v>
      </c>
      <c r="P311" s="4">
        <v>1.2636984156803808</v>
      </c>
      <c r="Q311" s="36" t="str">
        <f t="shared" si="98"/>
        <v xml:space="preserve"> </v>
      </c>
      <c r="R311" t="str">
        <f t="shared" si="99"/>
        <v xml:space="preserve"> </v>
      </c>
      <c r="S311" s="37">
        <f t="shared" si="100"/>
        <v>0.18041205148366599</v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>
        <f t="shared" si="104"/>
        <v>0.26784157356205962</v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>
        <f t="shared" si="114"/>
        <v>78</v>
      </c>
      <c r="AB311" s="1" t="str">
        <f t="shared" si="107"/>
        <v xml:space="preserve"> </v>
      </c>
      <c r="AC311">
        <f t="shared" si="115"/>
        <v>126</v>
      </c>
      <c r="AD311" s="1" t="str">
        <f t="shared" si="108"/>
        <v xml:space="preserve"> </v>
      </c>
      <c r="AE311" t="str">
        <f t="shared" si="116"/>
        <v xml:space="preserve"> </v>
      </c>
      <c r="AF311" t="str">
        <f t="shared" si="117"/>
        <v xml:space="preserve"> </v>
      </c>
      <c r="AG311" t="str">
        <f t="shared" si="109"/>
        <v xml:space="preserve"> </v>
      </c>
      <c r="AH311" t="str">
        <f t="shared" si="110"/>
        <v xml:space="preserve"> </v>
      </c>
      <c r="AI311" t="str">
        <f t="shared" si="118"/>
        <v xml:space="preserve"> 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641</v>
      </c>
      <c r="AP311" t="s">
        <v>1024</v>
      </c>
      <c r="AQ311">
        <v>-8.865871076914388</v>
      </c>
      <c r="AR311">
        <v>-26.784157356205963</v>
      </c>
      <c r="AS311">
        <v>18.041204834366596</v>
      </c>
      <c r="AT311">
        <v>8.865871076914388</v>
      </c>
      <c r="AU311">
        <v>26.784157356205963</v>
      </c>
      <c r="AV311" t="s">
        <v>1432</v>
      </c>
    </row>
    <row r="312" spans="1:48" x14ac:dyDescent="0.25">
      <c r="A312">
        <v>3.1500000000000175E-9</v>
      </c>
      <c r="B312" t="s">
        <v>387</v>
      </c>
      <c r="C312" s="3">
        <v>18</v>
      </c>
      <c r="D312" s="3">
        <v>0</v>
      </c>
      <c r="E312" s="3">
        <v>5</v>
      </c>
      <c r="F312" s="3">
        <v>23</v>
      </c>
      <c r="G312" s="4">
        <v>49.5</v>
      </c>
      <c r="H312" s="4">
        <v>41.28</v>
      </c>
      <c r="I312" s="5">
        <v>60539.638038720004</v>
      </c>
      <c r="J312" s="4">
        <v>16.505397840863655</v>
      </c>
      <c r="K312" s="4">
        <v>15.159750275431511</v>
      </c>
      <c r="L312" s="4">
        <v>14.797740092275575</v>
      </c>
      <c r="M312" s="4">
        <v>14.27535539189585</v>
      </c>
      <c r="N312" s="4">
        <v>2.419</v>
      </c>
      <c r="O312" s="4">
        <v>6.3157894736842159</v>
      </c>
      <c r="P312" s="4">
        <v>2.5702519379844957</v>
      </c>
      <c r="Q312" s="36">
        <f t="shared" si="98"/>
        <v>78.260869568367397</v>
      </c>
      <c r="R312" t="str">
        <f t="shared" si="99"/>
        <v xml:space="preserve"> </v>
      </c>
      <c r="S312" s="37">
        <f t="shared" si="100"/>
        <v>0.19912791012674422</v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>
        <f t="shared" si="104"/>
        <v>0.3036843081368783</v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>
        <f t="shared" si="114"/>
        <v>72</v>
      </c>
      <c r="AB312" s="1" t="str">
        <f t="shared" si="107"/>
        <v xml:space="preserve"> </v>
      </c>
      <c r="AC312">
        <f t="shared" si="115"/>
        <v>105</v>
      </c>
      <c r="AD312" s="1" t="str">
        <f t="shared" si="108"/>
        <v xml:space="preserve"> </v>
      </c>
      <c r="AE312">
        <f t="shared" si="116"/>
        <v>40</v>
      </c>
      <c r="AF312" t="str">
        <f t="shared" si="117"/>
        <v xml:space="preserve"> </v>
      </c>
      <c r="AG312">
        <f t="shared" si="109"/>
        <v>2.5702519411344955</v>
      </c>
      <c r="AH312" t="str">
        <f t="shared" si="110"/>
        <v xml:space="preserve"> </v>
      </c>
      <c r="AI312">
        <f t="shared" si="118"/>
        <v>147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387</v>
      </c>
      <c r="AP312" t="s">
        <v>1020</v>
      </c>
      <c r="AQ312">
        <v>4.3107216350733442</v>
      </c>
      <c r="AR312">
        <v>-30.36843081368783</v>
      </c>
      <c r="AS312">
        <v>19.912790697674421</v>
      </c>
      <c r="AT312">
        <v>-4.3107216350733442</v>
      </c>
      <c r="AU312">
        <v>30.36843081368783</v>
      </c>
      <c r="AV312" t="s">
        <v>1433</v>
      </c>
    </row>
    <row r="313" spans="1:48" x14ac:dyDescent="0.25">
      <c r="A313">
        <v>3.1600000000000176E-9</v>
      </c>
      <c r="B313" t="s">
        <v>419</v>
      </c>
      <c r="C313" s="3">
        <v>15</v>
      </c>
      <c r="D313" s="3">
        <v>0</v>
      </c>
      <c r="E313" s="3">
        <v>14</v>
      </c>
      <c r="F313" s="3">
        <v>29</v>
      </c>
      <c r="G313" s="4">
        <v>105</v>
      </c>
      <c r="H313" s="4">
        <v>96.55</v>
      </c>
      <c r="I313" s="5">
        <v>130391.85568415</v>
      </c>
      <c r="J313" s="4">
        <v>18.850058570870754</v>
      </c>
      <c r="K313" s="4">
        <v>17.383867482895209</v>
      </c>
      <c r="L313" s="4">
        <v>14.62474617931208</v>
      </c>
      <c r="M313" s="4">
        <v>13.744501472124607</v>
      </c>
      <c r="N313" s="4">
        <v>5.1219999999999999</v>
      </c>
      <c r="O313" s="4">
        <v>7.1028037383177631</v>
      </c>
      <c r="P313" s="4">
        <v>2.0507509062661833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 t="str">
        <f t="shared" si="103"/>
        <v/>
      </c>
      <c r="W313" s="37">
        <f t="shared" si="104"/>
        <v>0.28844350458665025</v>
      </c>
      <c r="X313" s="37" t="str">
        <f t="shared" si="105"/>
        <v/>
      </c>
      <c r="Y313" t="str">
        <f t="shared" si="113"/>
        <v xml:space="preserve"> </v>
      </c>
      <c r="Z313" s="1" t="str">
        <f t="shared" si="106"/>
        <v xml:space="preserve"> </v>
      </c>
      <c r="AA313">
        <f t="shared" si="114"/>
        <v>73</v>
      </c>
      <c r="AB313" s="1" t="str">
        <f t="shared" si="107"/>
        <v xml:space="preserve"> 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>
        <f t="shared" si="109"/>
        <v>2.0507509094261831</v>
      </c>
      <c r="AH313" t="str">
        <f t="shared" si="110"/>
        <v xml:space="preserve"> </v>
      </c>
      <c r="AI313">
        <f t="shared" si="118"/>
        <v>191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419</v>
      </c>
      <c r="AP313" t="s">
        <v>1054</v>
      </c>
      <c r="AQ313">
        <v>-9.2823401879806422</v>
      </c>
      <c r="AR313">
        <v>-28.844350458665026</v>
      </c>
      <c r="AS313">
        <v>8.7519419989642735</v>
      </c>
      <c r="AT313">
        <v>9.2823401879806422</v>
      </c>
      <c r="AU313">
        <v>28.844350458665026</v>
      </c>
      <c r="AV313" t="s">
        <v>1434</v>
      </c>
    </row>
    <row r="314" spans="1:48" x14ac:dyDescent="0.25">
      <c r="A314">
        <v>3.1700000000000178E-9</v>
      </c>
      <c r="B314" t="s">
        <v>659</v>
      </c>
      <c r="C314" s="3">
        <v>10</v>
      </c>
      <c r="D314" s="3">
        <v>1</v>
      </c>
      <c r="E314" s="3">
        <v>8</v>
      </c>
      <c r="F314" s="3">
        <v>19</v>
      </c>
      <c r="G314" s="4">
        <v>52</v>
      </c>
      <c r="H314" s="4">
        <v>43.85</v>
      </c>
      <c r="I314" s="5">
        <v>43623.643712850004</v>
      </c>
      <c r="J314" s="4">
        <v>8.0018248175182478</v>
      </c>
      <c r="K314" s="4">
        <v>7.3647967752771253</v>
      </c>
      <c r="L314" s="4" t="s">
        <v>1019</v>
      </c>
      <c r="M314" s="4" t="s">
        <v>1019</v>
      </c>
      <c r="N314" s="4">
        <v>5.2270000000000003</v>
      </c>
      <c r="O314" s="4">
        <v>15.96330275229357</v>
      </c>
      <c r="P314" s="4">
        <v>3.9817559863169896</v>
      </c>
      <c r="Q314" s="36" t="str">
        <f t="shared" si="98"/>
        <v xml:space="preserve"> </v>
      </c>
      <c r="R314" t="str">
        <f t="shared" si="99"/>
        <v xml:space="preserve"> </v>
      </c>
      <c r="S314" s="37">
        <f t="shared" si="100"/>
        <v>0.18586089256566704</v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 xml:space="preserve"> </v>
      </c>
      <c r="X314" s="37" t="str">
        <f t="shared" si="105"/>
        <v xml:space="preserve"> </v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>
        <f t="shared" si="115"/>
        <v>118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>
        <f t="shared" si="109"/>
        <v>3.9817559894869894</v>
      </c>
      <c r="AH314" t="str">
        <f t="shared" si="110"/>
        <v xml:space="preserve"> </v>
      </c>
      <c r="AI314">
        <f t="shared" si="118"/>
        <v>42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659</v>
      </c>
      <c r="AP314" t="s">
        <v>1024</v>
      </c>
      <c r="AQ314">
        <v>53.609791792160941</v>
      </c>
      <c r="AR314" t="e">
        <v>#VALUE!</v>
      </c>
      <c r="AS314">
        <v>18.586088939566704</v>
      </c>
      <c r="AT314">
        <v>-53.609791792160941</v>
      </c>
      <c r="AU314" t="e">
        <v>#VALUE!</v>
      </c>
      <c r="AV314" t="s">
        <v>1435</v>
      </c>
    </row>
    <row r="315" spans="1:48" x14ac:dyDescent="0.25">
      <c r="A315">
        <v>3.180000000000018E-9</v>
      </c>
      <c r="B315" t="s">
        <v>713</v>
      </c>
      <c r="C315" s="3">
        <v>14</v>
      </c>
      <c r="D315" s="3">
        <v>0</v>
      </c>
      <c r="E315" s="3">
        <v>6</v>
      </c>
      <c r="F315" s="3">
        <v>20</v>
      </c>
      <c r="G315" s="4">
        <v>36</v>
      </c>
      <c r="H315" s="4">
        <v>27.61</v>
      </c>
      <c r="I315" s="5">
        <v>14851.477422759999</v>
      </c>
      <c r="J315" s="4">
        <v>19.294199860237594</v>
      </c>
      <c r="K315" s="4">
        <v>15.616515837104071</v>
      </c>
      <c r="L315" s="4">
        <v>9.5593944025568831</v>
      </c>
      <c r="M315" s="4">
        <v>8.8188542230427931</v>
      </c>
      <c r="N315" s="4">
        <v>1.0090000000000001</v>
      </c>
      <c r="O315" s="4">
        <v>-42.398365776315629</v>
      </c>
      <c r="P315" s="4">
        <v>1.8109380659181455</v>
      </c>
      <c r="Q315" s="36" t="str">
        <f t="shared" si="98"/>
        <v xml:space="preserve"> </v>
      </c>
      <c r="R315" t="str">
        <f t="shared" si="99"/>
        <v xml:space="preserve"> </v>
      </c>
      <c r="S315" s="37">
        <f t="shared" si="100"/>
        <v>0.30387541064106477</v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 t="str">
        <f t="shared" si="104"/>
        <v/>
      </c>
      <c r="X315" s="37">
        <f t="shared" si="105"/>
        <v>-0.15781515284145908</v>
      </c>
      <c r="Y315" t="str">
        <f t="shared" si="113"/>
        <v xml:space="preserve"> </v>
      </c>
      <c r="Z315" s="1" t="str">
        <f t="shared" si="106"/>
        <v xml:space="preserve"> </v>
      </c>
      <c r="AA315" t="str">
        <f t="shared" si="114"/>
        <v xml:space="preserve"> </v>
      </c>
      <c r="AB315" s="1">
        <f t="shared" si="107"/>
        <v>125</v>
      </c>
      <c r="AC315">
        <f t="shared" si="115"/>
        <v>35</v>
      </c>
      <c r="AD315" s="1" t="str">
        <f t="shared" si="108"/>
        <v xml:space="preserve"> </v>
      </c>
      <c r="AE315" t="str">
        <f t="shared" si="116"/>
        <v xml:space="preserve"> </v>
      </c>
      <c r="AF315" t="str">
        <f t="shared" si="117"/>
        <v xml:space="preserve"> </v>
      </c>
      <c r="AG315" t="str">
        <f t="shared" si="109"/>
        <v xml:space="preserve"> </v>
      </c>
      <c r="AH315" t="str">
        <f t="shared" si="110"/>
        <v xml:space="preserve"> </v>
      </c>
      <c r="AI315" t="str">
        <f t="shared" si="118"/>
        <v xml:space="preserve"> 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713</v>
      </c>
      <c r="AP315" t="s">
        <v>1028</v>
      </c>
      <c r="AQ315">
        <v>-11.857228711198275</v>
      </c>
      <c r="AR315">
        <v>15.781515284145907</v>
      </c>
      <c r="AS315">
        <v>30.387540746106477</v>
      </c>
      <c r="AT315">
        <v>11.857228711198275</v>
      </c>
      <c r="AU315">
        <v>-15.781515284145907</v>
      </c>
      <c r="AV315" t="s">
        <v>1436</v>
      </c>
    </row>
    <row r="316" spans="1:48" x14ac:dyDescent="0.25">
      <c r="A316">
        <v>3.1900000000000181E-9</v>
      </c>
      <c r="B316" t="s">
        <v>718</v>
      </c>
      <c r="C316">
        <v>17</v>
      </c>
      <c r="D316" s="2">
        <v>1</v>
      </c>
      <c r="E316">
        <v>4</v>
      </c>
      <c r="F316">
        <v>22</v>
      </c>
      <c r="G316">
        <v>215</v>
      </c>
      <c r="H316">
        <v>156.25</v>
      </c>
      <c r="I316">
        <v>11656.701718750001</v>
      </c>
      <c r="J316">
        <v>10.456400990430302</v>
      </c>
      <c r="K316">
        <v>9.5251158254084363</v>
      </c>
      <c r="L316">
        <v>7.0013621352998543</v>
      </c>
      <c r="M316">
        <v>6.4511811252453199</v>
      </c>
      <c r="N316">
        <v>13.637</v>
      </c>
      <c r="O316">
        <v>-4.5066666666666677</v>
      </c>
      <c r="P316" t="s">
        <v>166</v>
      </c>
      <c r="Q316" s="36">
        <f t="shared" si="98"/>
        <v>77.272727275917262</v>
      </c>
      <c r="R316" t="str">
        <f t="shared" si="99"/>
        <v xml:space="preserve"> </v>
      </c>
      <c r="S316" s="37">
        <f t="shared" si="100"/>
        <v>0.37600000318999988</v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>
        <f t="shared" si="105"/>
        <v>-0.3831783843710892</v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>
        <f t="shared" si="107"/>
        <v>49</v>
      </c>
      <c r="AC316">
        <f t="shared" si="115"/>
        <v>15</v>
      </c>
      <c r="AD316" s="1" t="str">
        <f t="shared" si="108"/>
        <v xml:space="preserve"> </v>
      </c>
      <c r="AE316">
        <f t="shared" si="116"/>
        <v>44</v>
      </c>
      <c r="AF316" t="str">
        <f t="shared" si="117"/>
        <v xml:space="preserve"> </v>
      </c>
      <c r="AG316" t="str">
        <f t="shared" si="109"/>
        <v xml:space="preserve"> </v>
      </c>
      <c r="AH316" t="str">
        <f t="shared" si="110"/>
        <v xml:space="preserve"> </v>
      </c>
      <c r="AI316" t="str">
        <f t="shared" si="118"/>
        <v xml:space="preserve"> 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718</v>
      </c>
      <c r="AP316" t="s">
        <v>1028</v>
      </c>
      <c r="AQ316">
        <v>39.379500287390542</v>
      </c>
      <c r="AR316">
        <v>38.317838437108918</v>
      </c>
      <c r="AS316">
        <v>37.599999999999987</v>
      </c>
      <c r="AT316">
        <v>-39.379500287390542</v>
      </c>
      <c r="AU316">
        <v>-38.317838437108918</v>
      </c>
      <c r="AV316" t="s">
        <v>1437</v>
      </c>
    </row>
    <row r="317" spans="1:48" x14ac:dyDescent="0.25">
      <c r="A317">
        <v>3.2000000000000183E-9</v>
      </c>
      <c r="B317" t="s">
        <v>506</v>
      </c>
      <c r="C317">
        <v>4</v>
      </c>
      <c r="D317" s="2">
        <v>2</v>
      </c>
      <c r="E317">
        <v>8</v>
      </c>
      <c r="F317">
        <v>14</v>
      </c>
      <c r="G317">
        <v>129</v>
      </c>
      <c r="H317">
        <v>137.04</v>
      </c>
      <c r="I317">
        <v>18041.417857462198</v>
      </c>
      <c r="J317">
        <v>25.448467966573816</v>
      </c>
      <c r="K317">
        <v>23.493913937939308</v>
      </c>
      <c r="L317">
        <v>19.0689790325929</v>
      </c>
      <c r="M317">
        <v>18.360038376973815</v>
      </c>
      <c r="N317">
        <v>4.99</v>
      </c>
      <c r="O317">
        <v>9.805194805194807</v>
      </c>
      <c r="P317">
        <v>1.638207822533567</v>
      </c>
      <c r="Q317" s="36" t="str">
        <f t="shared" si="98"/>
        <v xml:space="preserve"> </v>
      </c>
      <c r="R317" t="str">
        <f t="shared" si="99"/>
        <v xml:space="preserve"> </v>
      </c>
      <c r="S317" s="37" t="str">
        <f t="shared" si="100"/>
        <v/>
      </c>
      <c r="T317" s="37" t="str">
        <f t="shared" si="101"/>
        <v/>
      </c>
      <c r="U317" s="37" t="str">
        <f t="shared" si="102"/>
        <v/>
      </c>
      <c r="V317" s="37" t="str">
        <f t="shared" si="103"/>
        <v/>
      </c>
      <c r="W317" s="37">
        <f t="shared" si="104"/>
        <v>0.67998144189323906</v>
      </c>
      <c r="X317" s="37" t="str">
        <f t="shared" si="105"/>
        <v/>
      </c>
      <c r="Y317" t="str">
        <f t="shared" si="113"/>
        <v xml:space="preserve"> </v>
      </c>
      <c r="Z317" s="1" t="str">
        <f t="shared" si="106"/>
        <v xml:space="preserve"> </v>
      </c>
      <c r="AA317">
        <f t="shared" si="114"/>
        <v>29</v>
      </c>
      <c r="AB317" s="1" t="str">
        <f t="shared" si="107"/>
        <v xml:space="preserve"> </v>
      </c>
      <c r="AC317" t="str">
        <f t="shared" si="115"/>
        <v xml:space="preserve"> 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 t="str">
        <f t="shared" si="109"/>
        <v xml:space="preserve"> </v>
      </c>
      <c r="AH317" t="str">
        <f t="shared" si="110"/>
        <v xml:space="preserve"> </v>
      </c>
      <c r="AI317" t="str">
        <f t="shared" si="118"/>
        <v xml:space="preserve"> 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506</v>
      </c>
      <c r="AP317" t="s">
        <v>1020</v>
      </c>
      <c r="AQ317">
        <v>-47.536312586512032</v>
      </c>
      <c r="AR317">
        <v>-67.998144189323909</v>
      </c>
      <c r="AS317">
        <v>-5.8669001751313399</v>
      </c>
      <c r="AT317">
        <v>47.536312586512032</v>
      </c>
      <c r="AU317">
        <v>67.998144189323909</v>
      </c>
      <c r="AV317" t="s">
        <v>1438</v>
      </c>
    </row>
    <row r="318" spans="1:48" x14ac:dyDescent="0.25">
      <c r="A318">
        <v>3.2100000000000185E-9</v>
      </c>
      <c r="B318" t="s">
        <v>731</v>
      </c>
      <c r="C318">
        <v>10</v>
      </c>
      <c r="D318" s="2">
        <v>0</v>
      </c>
      <c r="E318">
        <v>4</v>
      </c>
      <c r="F318">
        <v>14</v>
      </c>
      <c r="G318">
        <v>233</v>
      </c>
      <c r="H318">
        <v>171.72</v>
      </c>
      <c r="I318">
        <v>10820.41583184</v>
      </c>
      <c r="J318">
        <v>15.705139930492042</v>
      </c>
      <c r="K318">
        <v>14.290945406125166</v>
      </c>
      <c r="L318">
        <v>10.543498307634449</v>
      </c>
      <c r="M318">
        <v>9.7513606956521741</v>
      </c>
      <c r="N318">
        <v>9.1069999999999993</v>
      </c>
      <c r="O318">
        <v>23.514787684274417</v>
      </c>
      <c r="P318">
        <v>1.0616119263918005</v>
      </c>
      <c r="Q318" s="36">
        <f t="shared" si="98"/>
        <v>71.428571431781435</v>
      </c>
      <c r="R318" t="str">
        <f t="shared" si="99"/>
        <v xml:space="preserve"> </v>
      </c>
      <c r="S318" s="37">
        <f t="shared" si="100"/>
        <v>0.35686000786874689</v>
      </c>
      <c r="T318" s="37" t="str">
        <f t="shared" si="101"/>
        <v/>
      </c>
      <c r="U318" s="37" t="str">
        <f t="shared" si="102"/>
        <v/>
      </c>
      <c r="V318" s="37" t="str">
        <f t="shared" si="103"/>
        <v/>
      </c>
      <c r="W318" s="37" t="str">
        <f t="shared" si="104"/>
        <v/>
      </c>
      <c r="X318" s="37" t="str">
        <f t="shared" si="105"/>
        <v/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 t="str">
        <f t="shared" si="107"/>
        <v xml:space="preserve"> </v>
      </c>
      <c r="AC318">
        <f t="shared" si="115"/>
        <v>21</v>
      </c>
      <c r="AD318" s="1" t="str">
        <f t="shared" si="108"/>
        <v xml:space="preserve"> </v>
      </c>
      <c r="AE318">
        <f t="shared" si="116"/>
        <v>72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731</v>
      </c>
      <c r="AP318" t="s">
        <v>1022</v>
      </c>
      <c r="AQ318">
        <v>8.9501797497816504</v>
      </c>
      <c r="AR318">
        <v>7.1115372292160695</v>
      </c>
      <c r="AS318">
        <v>35.686000465874692</v>
      </c>
      <c r="AT318">
        <v>-8.9501797497816504</v>
      </c>
      <c r="AU318">
        <v>-7.1115372292160695</v>
      </c>
      <c r="AV318" t="s">
        <v>1439</v>
      </c>
    </row>
    <row r="319" spans="1:48" x14ac:dyDescent="0.25">
      <c r="A319">
        <v>3.2200000000000187E-9</v>
      </c>
      <c r="B319" t="s">
        <v>415</v>
      </c>
      <c r="C319">
        <v>6</v>
      </c>
      <c r="D319" s="2">
        <v>1</v>
      </c>
      <c r="E319">
        <v>10</v>
      </c>
      <c r="F319">
        <v>17</v>
      </c>
      <c r="G319">
        <v>90.5</v>
      </c>
      <c r="H319">
        <v>80.33</v>
      </c>
      <c r="I319">
        <v>40565.006930180003</v>
      </c>
      <c r="J319">
        <v>17.186563970902863</v>
      </c>
      <c r="K319">
        <v>15.619288353101304</v>
      </c>
      <c r="L319">
        <v>11.81263066796653</v>
      </c>
      <c r="M319">
        <v>11.059080540149505</v>
      </c>
      <c r="N319">
        <v>4.2880000000000003</v>
      </c>
      <c r="O319">
        <v>-5.8227848101265867</v>
      </c>
      <c r="P319">
        <v>2.1498817378314454</v>
      </c>
      <c r="Q319" s="36" t="str">
        <f t="shared" si="98"/>
        <v xml:space="preserve"> </v>
      </c>
      <c r="R319" t="str">
        <f t="shared" si="99"/>
        <v xml:space="preserve"> </v>
      </c>
      <c r="S319" s="37" t="str">
        <f t="shared" si="100"/>
        <v/>
      </c>
      <c r="T319" s="37" t="str">
        <f t="shared" si="101"/>
        <v/>
      </c>
      <c r="U319" s="37" t="str">
        <f t="shared" si="102"/>
        <v/>
      </c>
      <c r="V319" s="37" t="str">
        <f t="shared" si="103"/>
        <v/>
      </c>
      <c r="W319" s="37" t="str">
        <f t="shared" si="104"/>
        <v/>
      </c>
      <c r="X319" s="37" t="str">
        <f t="shared" si="105"/>
        <v/>
      </c>
      <c r="Y319" t="str">
        <f t="shared" si="113"/>
        <v xml:space="preserve"> </v>
      </c>
      <c r="Z319" s="1" t="str">
        <f t="shared" si="106"/>
        <v xml:space="preserve"> </v>
      </c>
      <c r="AA319" t="str">
        <f t="shared" si="114"/>
        <v xml:space="preserve"> </v>
      </c>
      <c r="AB319" s="1" t="str">
        <f t="shared" si="107"/>
        <v xml:space="preserve"> </v>
      </c>
      <c r="AC319" t="str">
        <f t="shared" si="115"/>
        <v xml:space="preserve"> 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>
        <f t="shared" si="109"/>
        <v>2.1498817410514452</v>
      </c>
      <c r="AH319" t="str">
        <f t="shared" si="110"/>
        <v xml:space="preserve"> </v>
      </c>
      <c r="AI319">
        <f t="shared" si="118"/>
        <v>181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415</v>
      </c>
      <c r="AP319" t="s">
        <v>1024</v>
      </c>
      <c r="AQ319">
        <v>0.36169259266456422</v>
      </c>
      <c r="AR319">
        <v>-4.0695480770282844</v>
      </c>
      <c r="AS319">
        <v>12.660276360014944</v>
      </c>
      <c r="AT319">
        <v>-0.36169259266456422</v>
      </c>
      <c r="AU319">
        <v>4.0695480770282844</v>
      </c>
      <c r="AV319" t="s">
        <v>1440</v>
      </c>
    </row>
    <row r="320" spans="1:48" x14ac:dyDescent="0.25">
      <c r="A320">
        <v>3.2300000000000188E-9</v>
      </c>
      <c r="B320" t="s">
        <v>274</v>
      </c>
      <c r="C320">
        <v>7</v>
      </c>
      <c r="D320" s="2">
        <v>4</v>
      </c>
      <c r="E320">
        <v>11</v>
      </c>
      <c r="F320">
        <v>22</v>
      </c>
      <c r="G320">
        <v>220</v>
      </c>
      <c r="H320">
        <v>202.33</v>
      </c>
      <c r="I320">
        <v>118689.50459908</v>
      </c>
      <c r="J320">
        <v>18.082938600411119</v>
      </c>
      <c r="K320">
        <v>16.858023662722879</v>
      </c>
      <c r="L320">
        <v>12.883579776171141</v>
      </c>
      <c r="M320">
        <v>12.318832612729167</v>
      </c>
      <c r="N320">
        <v>10.287000000000001</v>
      </c>
      <c r="O320">
        <v>15.808429447326674</v>
      </c>
      <c r="P320">
        <v>2.8745119359462263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 t="str">
        <f t="shared" si="102"/>
        <v/>
      </c>
      <c r="V320" s="37" t="str">
        <f t="shared" si="103"/>
        <v/>
      </c>
      <c r="W320" s="37">
        <f t="shared" si="104"/>
        <v>0.13504634370430191</v>
      </c>
      <c r="X320" s="37" t="str">
        <f t="shared" si="105"/>
        <v/>
      </c>
      <c r="Y320" t="str">
        <f t="shared" si="113"/>
        <v xml:space="preserve"> </v>
      </c>
      <c r="Z320" s="1" t="str">
        <f t="shared" si="106"/>
        <v xml:space="preserve"> </v>
      </c>
      <c r="AA320">
        <f t="shared" si="114"/>
        <v>111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>
        <f t="shared" si="109"/>
        <v>2.8745119391762262</v>
      </c>
      <c r="AH320" t="str">
        <f t="shared" si="110"/>
        <v xml:space="preserve"> </v>
      </c>
      <c r="AI320">
        <f t="shared" si="118"/>
        <v>119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274</v>
      </c>
      <c r="AP320" t="s">
        <v>1031</v>
      </c>
      <c r="AQ320">
        <v>-4.8349977427793789</v>
      </c>
      <c r="AR320">
        <v>-13.504634370430191</v>
      </c>
      <c r="AS320">
        <v>8.7332575495477691</v>
      </c>
      <c r="AT320">
        <v>4.8349977427793789</v>
      </c>
      <c r="AU320">
        <v>13.504634370430191</v>
      </c>
      <c r="AV320" t="s">
        <v>1441</v>
      </c>
    </row>
    <row r="321" spans="1:48" x14ac:dyDescent="0.25">
      <c r="A321">
        <v>3.240000000000019E-9</v>
      </c>
      <c r="B321" t="s">
        <v>681</v>
      </c>
      <c r="C321">
        <v>12</v>
      </c>
      <c r="D321" s="2">
        <v>1</v>
      </c>
      <c r="E321">
        <v>6</v>
      </c>
      <c r="F321">
        <v>19</v>
      </c>
      <c r="G321">
        <v>68</v>
      </c>
      <c r="H321">
        <v>53.1</v>
      </c>
      <c r="I321">
        <v>29338.978203000002</v>
      </c>
      <c r="J321">
        <v>26.764112903225808</v>
      </c>
      <c r="K321">
        <v>23.908149482215219</v>
      </c>
      <c r="L321">
        <v>18.852149923480724</v>
      </c>
      <c r="M321">
        <v>17.116521164021165</v>
      </c>
      <c r="N321">
        <v>1.7310000000000001</v>
      </c>
      <c r="O321">
        <v>15.385293665649707</v>
      </c>
      <c r="P321">
        <v>0</v>
      </c>
      <c r="Q321" s="36" t="str">
        <f t="shared" si="98"/>
        <v xml:space="preserve"> </v>
      </c>
      <c r="R321" t="str">
        <f t="shared" si="99"/>
        <v xml:space="preserve"> </v>
      </c>
      <c r="S321" s="37">
        <f t="shared" si="100"/>
        <v>0.28060263977483996</v>
      </c>
      <c r="T321" s="37" t="str">
        <f t="shared" si="101"/>
        <v/>
      </c>
      <c r="U321" s="37" t="str">
        <f t="shared" si="102"/>
        <v/>
      </c>
      <c r="V321" s="37" t="str">
        <f t="shared" si="103"/>
        <v/>
      </c>
      <c r="W321" s="37">
        <f t="shared" si="104"/>
        <v>0.6608787474727309</v>
      </c>
      <c r="X321" s="37" t="str">
        <f t="shared" si="105"/>
        <v/>
      </c>
      <c r="Y321" t="str">
        <f t="shared" si="113"/>
        <v xml:space="preserve"> </v>
      </c>
      <c r="Z321" s="1" t="str">
        <f t="shared" si="106"/>
        <v xml:space="preserve"> </v>
      </c>
      <c r="AA321">
        <f t="shared" si="114"/>
        <v>32</v>
      </c>
      <c r="AB321" s="1" t="str">
        <f t="shared" si="107"/>
        <v xml:space="preserve"> </v>
      </c>
      <c r="AC321">
        <f t="shared" si="115"/>
        <v>47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681</v>
      </c>
      <c r="AP321" t="s">
        <v>1020</v>
      </c>
      <c r="AQ321">
        <v>-55.163703079397685</v>
      </c>
      <c r="AR321">
        <v>-66.087874747273091</v>
      </c>
      <c r="AS321">
        <v>28.060263653483997</v>
      </c>
      <c r="AT321">
        <v>55.163703079397685</v>
      </c>
      <c r="AU321">
        <v>66.087874747273091</v>
      </c>
      <c r="AV321" t="s">
        <v>1442</v>
      </c>
    </row>
    <row r="322" spans="1:48" x14ac:dyDescent="0.25">
      <c r="A322">
        <v>3.2500000000000192E-9</v>
      </c>
      <c r="B322" t="s">
        <v>296</v>
      </c>
      <c r="C322">
        <v>11</v>
      </c>
      <c r="D322" s="2">
        <v>0</v>
      </c>
      <c r="E322">
        <v>9</v>
      </c>
      <c r="F322">
        <v>20</v>
      </c>
      <c r="G322">
        <v>66.5</v>
      </c>
      <c r="H322">
        <v>60.77</v>
      </c>
      <c r="I322">
        <v>114562.08171150001</v>
      </c>
      <c r="J322">
        <v>14.037884037884039</v>
      </c>
      <c r="K322">
        <v>13.066007310255861</v>
      </c>
      <c r="L322">
        <v>12.218373269230771</v>
      </c>
      <c r="M322">
        <v>11.639610428569794</v>
      </c>
      <c r="N322">
        <v>3.992</v>
      </c>
      <c r="O322">
        <v>18.44444444444445</v>
      </c>
      <c r="P322">
        <v>5.4533486917887108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 t="str">
        <f t="shared" si="104"/>
        <v/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 t="str">
        <f t="shared" si="114"/>
        <v xml:space="preserve"> 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>
        <f t="shared" si="109"/>
        <v>5.4533486950387111</v>
      </c>
      <c r="AH322" t="str">
        <f t="shared" si="110"/>
        <v xml:space="preserve"> </v>
      </c>
      <c r="AI322">
        <f t="shared" si="118"/>
        <v>12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296</v>
      </c>
      <c r="AP322" t="s">
        <v>1020</v>
      </c>
      <c r="AQ322">
        <v>18.616018450037018</v>
      </c>
      <c r="AR322">
        <v>-7.6441497331753983</v>
      </c>
      <c r="AS322">
        <v>9.4289945696889745</v>
      </c>
      <c r="AT322">
        <v>-18.616018450037018</v>
      </c>
      <c r="AU322">
        <v>7.6441497331753983</v>
      </c>
      <c r="AV322" t="s">
        <v>1443</v>
      </c>
    </row>
    <row r="323" spans="1:48" x14ac:dyDescent="0.25">
      <c r="A323">
        <v>3.2600000000000193E-9</v>
      </c>
      <c r="B323" t="s">
        <v>661</v>
      </c>
      <c r="C323">
        <v>0</v>
      </c>
      <c r="D323" s="2">
        <v>0</v>
      </c>
      <c r="E323">
        <v>4</v>
      </c>
      <c r="F323">
        <v>4</v>
      </c>
      <c r="G323" t="s">
        <v>161</v>
      </c>
      <c r="H323" t="s">
        <v>161</v>
      </c>
      <c r="I323" t="s">
        <v>161</v>
      </c>
      <c r="J323" t="s">
        <v>1019</v>
      </c>
      <c r="K323" t="s">
        <v>1019</v>
      </c>
      <c r="L323" t="s">
        <v>1019</v>
      </c>
      <c r="M323" t="s">
        <v>1019</v>
      </c>
      <c r="N323">
        <v>5.7220000000000004</v>
      </c>
      <c r="O323">
        <v>10.932642487046637</v>
      </c>
      <c r="P323" t="s">
        <v>166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 xml:space="preserve"> </v>
      </c>
      <c r="T323" s="37" t="str">
        <f t="shared" si="101"/>
        <v xml:space="preserve"> </v>
      </c>
      <c r="U323" s="37" t="str">
        <f t="shared" si="102"/>
        <v xml:space="preserve"> </v>
      </c>
      <c r="V323" s="37" t="str">
        <f t="shared" si="103"/>
        <v xml:space="preserve"> </v>
      </c>
      <c r="W323" s="37" t="str">
        <f t="shared" si="104"/>
        <v xml:space="preserve"> </v>
      </c>
      <c r="X323" s="37" t="str">
        <f t="shared" si="105"/>
        <v xml:space="preserve"> </v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 t="str">
        <f t="shared" si="109"/>
        <v xml:space="preserve"> </v>
      </c>
      <c r="AH323" t="str">
        <f t="shared" si="110"/>
        <v xml:space="preserve"> </v>
      </c>
      <c r="AI323" t="str">
        <f t="shared" si="118"/>
        <v xml:space="preserve"> 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661</v>
      </c>
      <c r="AP323" t="s">
        <v>1022</v>
      </c>
      <c r="AQ323" t="e">
        <v>#VALUE!</v>
      </c>
      <c r="AR323" t="e">
        <v>#VALUE!</v>
      </c>
      <c r="AS323" t="s">
        <v>166</v>
      </c>
      <c r="AT323" t="e">
        <v>#VALUE!</v>
      </c>
      <c r="AU323" t="e">
        <v>#VALUE!</v>
      </c>
      <c r="AV323" t="s">
        <v>1444</v>
      </c>
    </row>
    <row r="324" spans="1:48" x14ac:dyDescent="0.25">
      <c r="A324">
        <v>3.2700000000000195E-9</v>
      </c>
      <c r="B324" t="s">
        <v>683</v>
      </c>
      <c r="C324">
        <v>10</v>
      </c>
      <c r="D324" s="2">
        <v>1</v>
      </c>
      <c r="E324">
        <v>8</v>
      </c>
      <c r="F324">
        <v>19</v>
      </c>
      <c r="G324">
        <v>37</v>
      </c>
      <c r="H324">
        <v>33.130000000000003</v>
      </c>
      <c r="I324">
        <v>12770.21963066</v>
      </c>
      <c r="J324">
        <v>14.601145879241956</v>
      </c>
      <c r="K324">
        <v>12.408239700374533</v>
      </c>
      <c r="L324">
        <v>7.7311376061702894</v>
      </c>
      <c r="M324">
        <v>7.3348545745278528</v>
      </c>
      <c r="N324">
        <v>1.732</v>
      </c>
      <c r="O324">
        <v>50.465116279069775</v>
      </c>
      <c r="P324">
        <v>0.35013582855418052</v>
      </c>
      <c r="Q324" s="36" t="str">
        <f t="shared" si="98"/>
        <v xml:space="preserve"> 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>
        <f t="shared" si="105"/>
        <v>-0.31888499741441345</v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>
        <f t="shared" si="107"/>
        <v>68</v>
      </c>
      <c r="AC324" t="str">
        <f t="shared" si="115"/>
        <v xml:space="preserve"> 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 t="str">
        <f t="shared" si="109"/>
        <v xml:space="preserve"> </v>
      </c>
      <c r="AH324" t="str">
        <f t="shared" si="110"/>
        <v xml:space="preserve"> </v>
      </c>
      <c r="AI324" t="str">
        <f t="shared" si="118"/>
        <v xml:space="preserve"> </v>
      </c>
      <c r="AJ324" t="str">
        <f t="shared" si="119"/>
        <v xml:space="preserve"> </v>
      </c>
      <c r="AK324">
        <f t="shared" si="111"/>
        <v>50.465116282339778</v>
      </c>
      <c r="AL324" t="str">
        <f t="shared" si="112"/>
        <v xml:space="preserve"> </v>
      </c>
      <c r="AM324">
        <f t="shared" si="120"/>
        <v>13</v>
      </c>
      <c r="AN324" t="str">
        <f t="shared" si="121"/>
        <v xml:space="preserve"> </v>
      </c>
      <c r="AO324" t="s">
        <v>683</v>
      </c>
      <c r="AP324" t="s">
        <v>1022</v>
      </c>
      <c r="AQ324">
        <v>15.350534052163301</v>
      </c>
      <c r="AR324">
        <v>31.888499741441343</v>
      </c>
      <c r="AS324">
        <v>11.681255659523092</v>
      </c>
      <c r="AT324">
        <v>-15.350534052163301</v>
      </c>
      <c r="AU324">
        <v>-31.888499741441343</v>
      </c>
      <c r="AV324" t="s">
        <v>1445</v>
      </c>
    </row>
    <row r="325" spans="1:48" x14ac:dyDescent="0.25">
      <c r="A325">
        <v>3.2800000000000197E-9</v>
      </c>
      <c r="B325" t="s">
        <v>698</v>
      </c>
      <c r="C325">
        <v>18</v>
      </c>
      <c r="D325" s="2">
        <v>0</v>
      </c>
      <c r="E325">
        <v>1</v>
      </c>
      <c r="F325">
        <v>19</v>
      </c>
      <c r="G325">
        <v>108</v>
      </c>
      <c r="H325">
        <v>80.069999999999993</v>
      </c>
      <c r="I325">
        <v>55328.740884239996</v>
      </c>
      <c r="J325">
        <v>10.262753140220454</v>
      </c>
      <c r="K325">
        <v>7.7310031862508435</v>
      </c>
      <c r="L325">
        <v>5.4640777081196283</v>
      </c>
      <c r="M325">
        <v>4.7795086573661818</v>
      </c>
      <c r="N325">
        <v>5.2050000000000001</v>
      </c>
      <c r="O325">
        <v>-1.7514124293785263</v>
      </c>
      <c r="P325">
        <v>2.5078056700387164</v>
      </c>
      <c r="Q325" s="36">
        <f t="shared" si="98"/>
        <v>94.736842108543158</v>
      </c>
      <c r="R325" t="str">
        <f t="shared" si="99"/>
        <v xml:space="preserve"> </v>
      </c>
      <c r="S325" s="37">
        <f t="shared" si="100"/>
        <v>0.34881978597014623</v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>
        <f t="shared" si="105"/>
        <v>-0.51861349624362496</v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>
        <f t="shared" si="107"/>
        <v>14</v>
      </c>
      <c r="AC325">
        <f t="shared" si="115"/>
        <v>24</v>
      </c>
      <c r="AD325" s="1" t="str">
        <f t="shared" si="108"/>
        <v xml:space="preserve"> </v>
      </c>
      <c r="AE325">
        <f t="shared" si="116"/>
        <v>3</v>
      </c>
      <c r="AF325" t="str">
        <f t="shared" si="117"/>
        <v xml:space="preserve"> </v>
      </c>
      <c r="AG325">
        <f t="shared" si="109"/>
        <v>2.5078056733187162</v>
      </c>
      <c r="AH325" t="str">
        <f t="shared" si="110"/>
        <v xml:space="preserve"> </v>
      </c>
      <c r="AI325">
        <f t="shared" si="118"/>
        <v>152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698</v>
      </c>
      <c r="AP325" t="s">
        <v>1078</v>
      </c>
      <c r="AQ325">
        <v>40.50216471645529</v>
      </c>
      <c r="AR325">
        <v>51.861349624362497</v>
      </c>
      <c r="AS325">
        <v>34.881978269014624</v>
      </c>
      <c r="AT325">
        <v>-40.50216471645529</v>
      </c>
      <c r="AU325">
        <v>-51.861349624362497</v>
      </c>
      <c r="AV325" t="s">
        <v>1446</v>
      </c>
    </row>
    <row r="326" spans="1:48" x14ac:dyDescent="0.25">
      <c r="A326">
        <v>3.2900000000000199E-9</v>
      </c>
      <c r="B326" t="s">
        <v>273</v>
      </c>
      <c r="C326">
        <v>16</v>
      </c>
      <c r="D326" s="2">
        <v>0</v>
      </c>
      <c r="E326">
        <v>4</v>
      </c>
      <c r="F326">
        <v>20</v>
      </c>
      <c r="G326">
        <v>78.5</v>
      </c>
      <c r="H326">
        <v>71.22</v>
      </c>
      <c r="I326">
        <v>189411.39264941998</v>
      </c>
      <c r="J326">
        <v>15.227710070558048</v>
      </c>
      <c r="K326">
        <v>13.727833461835004</v>
      </c>
      <c r="L326">
        <v>12.162391887490749</v>
      </c>
      <c r="M326">
        <v>11.503906572272889</v>
      </c>
      <c r="N326">
        <v>4.2910000000000004</v>
      </c>
      <c r="O326">
        <v>2.0720720720720638</v>
      </c>
      <c r="P326">
        <v>2.8053917438921654</v>
      </c>
      <c r="Q326" s="36">
        <f t="shared" si="98"/>
        <v>80.000000003289998</v>
      </c>
      <c r="R326" t="str">
        <f t="shared" si="99"/>
        <v xml:space="preserve"> </v>
      </c>
      <c r="S326" s="37" t="str">
        <f t="shared" si="100"/>
        <v/>
      </c>
      <c r="T326" s="37" t="str">
        <f t="shared" si="101"/>
        <v/>
      </c>
      <c r="U326" s="37" t="str">
        <f t="shared" si="102"/>
        <v/>
      </c>
      <c r="V326" s="37" t="str">
        <f t="shared" si="103"/>
        <v/>
      </c>
      <c r="W326" s="37" t="str">
        <f t="shared" si="104"/>
        <v/>
      </c>
      <c r="X326" s="37" t="str">
        <f t="shared" si="105"/>
        <v/>
      </c>
      <c r="Y326" t="str">
        <f t="shared" si="113"/>
        <v xml:space="preserve"> </v>
      </c>
      <c r="Z326" s="1" t="str">
        <f t="shared" si="106"/>
        <v xml:space="preserve"> </v>
      </c>
      <c r="AA326" t="str">
        <f t="shared" si="114"/>
        <v xml:space="preserve"> </v>
      </c>
      <c r="AB326" s="1" t="str">
        <f t="shared" si="107"/>
        <v xml:space="preserve"> </v>
      </c>
      <c r="AC326" t="str">
        <f t="shared" si="115"/>
        <v xml:space="preserve"> </v>
      </c>
      <c r="AD326" s="1" t="str">
        <f t="shared" si="108"/>
        <v xml:space="preserve"> </v>
      </c>
      <c r="AE326">
        <f t="shared" si="116"/>
        <v>32</v>
      </c>
      <c r="AF326" t="str">
        <f t="shared" si="117"/>
        <v xml:space="preserve"> </v>
      </c>
      <c r="AG326">
        <f t="shared" si="109"/>
        <v>2.8053917471821652</v>
      </c>
      <c r="AH326" t="str">
        <f t="shared" si="110"/>
        <v xml:space="preserve"> </v>
      </c>
      <c r="AI326">
        <f t="shared" si="118"/>
        <v>129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273</v>
      </c>
      <c r="AP326" t="s">
        <v>1054</v>
      </c>
      <c r="AQ326">
        <v>11.718057216742562</v>
      </c>
      <c r="AR326">
        <v>-7.1509524715179573</v>
      </c>
      <c r="AS326">
        <v>10.221847795563054</v>
      </c>
      <c r="AT326">
        <v>-11.718057216742562</v>
      </c>
      <c r="AU326">
        <v>7.1509524715179573</v>
      </c>
      <c r="AV326" t="s">
        <v>1447</v>
      </c>
    </row>
    <row r="327" spans="1:48" x14ac:dyDescent="0.25">
      <c r="A327">
        <v>3.30000000000002E-9</v>
      </c>
      <c r="B327" t="s">
        <v>485</v>
      </c>
      <c r="C327">
        <v>18</v>
      </c>
      <c r="D327" s="2">
        <v>0</v>
      </c>
      <c r="E327">
        <v>11</v>
      </c>
      <c r="F327">
        <v>29</v>
      </c>
      <c r="G327">
        <v>25</v>
      </c>
      <c r="H327">
        <v>21.18</v>
      </c>
      <c r="I327">
        <v>18090.84400764</v>
      </c>
      <c r="J327">
        <v>17.080645161290324</v>
      </c>
      <c r="K327">
        <v>16.082004555808656</v>
      </c>
      <c r="L327">
        <v>5.1204040478599193</v>
      </c>
      <c r="M327">
        <v>4.9137017287180687</v>
      </c>
      <c r="N327">
        <v>0.79700000000000004</v>
      </c>
      <c r="O327">
        <v>373.75</v>
      </c>
      <c r="P327">
        <v>0.94428706326723322</v>
      </c>
      <c r="Q327" s="36" t="str">
        <f t="shared" si="98"/>
        <v xml:space="preserve"> </v>
      </c>
      <c r="R327" t="str">
        <f t="shared" si="99"/>
        <v xml:space="preserve"> </v>
      </c>
      <c r="S327" s="37">
        <f t="shared" si="100"/>
        <v>0.18035883238404166</v>
      </c>
      <c r="T327" s="37" t="str">
        <f t="shared" si="101"/>
        <v/>
      </c>
      <c r="U327" s="37" t="str">
        <f t="shared" si="102"/>
        <v/>
      </c>
      <c r="V327" s="37" t="str">
        <f t="shared" si="103"/>
        <v/>
      </c>
      <c r="W327" s="37" t="str">
        <f t="shared" si="104"/>
        <v/>
      </c>
      <c r="X327" s="37">
        <f t="shared" si="105"/>
        <v>-0.54889122481614028</v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>
        <f t="shared" si="107"/>
        <v>8</v>
      </c>
      <c r="AC327">
        <f t="shared" si="115"/>
        <v>127</v>
      </c>
      <c r="AD327" s="1" t="str">
        <f t="shared" si="108"/>
        <v xml:space="preserve"> </v>
      </c>
      <c r="AE327" t="str">
        <f t="shared" si="116"/>
        <v xml:space="preserve"> </v>
      </c>
      <c r="AF327" t="str">
        <f t="shared" si="117"/>
        <v xml:space="preserve"> </v>
      </c>
      <c r="AG327" t="str">
        <f t="shared" si="109"/>
        <v xml:space="preserve"> </v>
      </c>
      <c r="AH327" t="str">
        <f t="shared" si="110"/>
        <v xml:space="preserve"> </v>
      </c>
      <c r="AI327" t="str">
        <f t="shared" si="118"/>
        <v xml:space="preserve"> </v>
      </c>
      <c r="AJ327" t="str">
        <f t="shared" si="119"/>
        <v xml:space="preserve"> </v>
      </c>
      <c r="AK327" t="str">
        <f t="shared" si="111"/>
        <v xml:space="preserve"> </v>
      </c>
      <c r="AL327" t="str">
        <f t="shared" si="112"/>
        <v xml:space="preserve"> </v>
      </c>
      <c r="AM327" t="str">
        <f t="shared" si="120"/>
        <v xml:space="preserve"> </v>
      </c>
      <c r="AN327" t="str">
        <f t="shared" si="121"/>
        <v xml:space="preserve"> </v>
      </c>
      <c r="AO327" t="s">
        <v>485</v>
      </c>
      <c r="AP327" t="s">
        <v>1078</v>
      </c>
      <c r="AQ327">
        <v>0.97575197825557902</v>
      </c>
      <c r="AR327">
        <v>54.889122481614031</v>
      </c>
      <c r="AS327">
        <v>18.035882908404165</v>
      </c>
      <c r="AT327">
        <v>-0.97575197825557902</v>
      </c>
      <c r="AU327">
        <v>-54.889122481614031</v>
      </c>
      <c r="AV327" t="s">
        <v>1448</v>
      </c>
    </row>
    <row r="328" spans="1:48" x14ac:dyDescent="0.25">
      <c r="A328">
        <v>3.3100000000000202E-9</v>
      </c>
      <c r="B328" t="s">
        <v>560</v>
      </c>
      <c r="C328">
        <v>20</v>
      </c>
      <c r="D328" s="2">
        <v>0</v>
      </c>
      <c r="E328">
        <v>11</v>
      </c>
      <c r="F328">
        <v>31</v>
      </c>
      <c r="G328">
        <v>60</v>
      </c>
      <c r="H328">
        <v>45.94</v>
      </c>
      <c r="I328">
        <v>80155.639231459994</v>
      </c>
      <c r="J328">
        <v>8.9429628187658157</v>
      </c>
      <c r="K328">
        <v>8.3770970094821298</v>
      </c>
      <c r="L328" t="s">
        <v>1019</v>
      </c>
      <c r="M328" t="s">
        <v>1019</v>
      </c>
      <c r="N328">
        <v>4.8650000000000002</v>
      </c>
      <c r="O328">
        <v>22.142857142857149</v>
      </c>
      <c r="P328">
        <v>2.8363082281236394</v>
      </c>
      <c r="Q328" s="36" t="str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 xml:space="preserve"> 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>
        <f t="shared" ref="S328:S391" si="124">IF(ISERROR((IF((G328/H328-1)&gt;($S$5/100),(G328/H328-1)+A328,"")))=TRUE," ",((IF((G328/H328-1)&gt;($S$5/100),(G328/H328-1)+A328,""))))</f>
        <v>0.30605137466393989</v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 t="str">
        <f t="shared" ref="V328:V391" si="127">IF(ISERROR((IF(((J328/$J$6-1))&lt;($V$5/100),((J328/$J$6-1)),"")))=TRUE," ",((IF(((J328/$J$6-1))&lt;($V$5/100),((J328/$J$6-1)),""))))</f>
        <v/>
      </c>
      <c r="W328" s="37" t="str">
        <f t="shared" ref="W328:W391" si="128">IF(ISERROR((IF(((L328/$L$6-1))&gt;($W$5/100),((L328/$L$6-1)),"")))=TRUE," ",((IF(((L328/$L$6-1))&gt;($W$5/100),((L328/$L$6-1)),""))))</f>
        <v xml:space="preserve"> </v>
      </c>
      <c r="X328" s="37" t="str">
        <f t="shared" ref="X328:X391" si="129">IF(ISERROR((IF(((L328/$L$6-1))&lt;($X$5/100),((L328/$L$6-1)),"")))=TRUE," ",((IF(((L328/$L$6-1))&lt;($X$5/100),((L328/$L$6-1)),""))))</f>
        <v xml:space="preserve"> </v>
      </c>
      <c r="Y328" t="str">
        <f t="shared" si="113"/>
        <v xml:space="preserve"> </v>
      </c>
      <c r="Z328" s="1" t="str">
        <f t="shared" ref="Z328:Z391" si="130">IF(ISERROR((RANK(V328,V$7:V$391,1)))=TRUE," ",((RANK(V328,V$7:V$391,1))))</f>
        <v xml:space="preserve"> </v>
      </c>
      <c r="AA328" t="str">
        <f t="shared" si="114"/>
        <v xml:space="preserve"> </v>
      </c>
      <c r="AB328" s="1" t="str">
        <f t="shared" ref="AB328:AB391" si="131">IF(ISERROR((RANK(X328,X$7:X$391,1)))=TRUE," ",((RANK(X328,X$7:X$391,1))))</f>
        <v xml:space="preserve"> </v>
      </c>
      <c r="AC328">
        <f t="shared" si="115"/>
        <v>33</v>
      </c>
      <c r="AD328" s="1" t="str">
        <f t="shared" ref="AD328:AD391" si="132">IF(ISERROR((RANK(T328,T$7:T$391,1)))=TRUE," ",((RANK(T328,T$7:T$391,1))))</f>
        <v xml:space="preserve"> </v>
      </c>
      <c r="AE328" t="str">
        <f t="shared" si="116"/>
        <v xml:space="preserve"> 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2.8363082314336392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122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560</v>
      </c>
      <c r="AP328" t="s">
        <v>1024</v>
      </c>
      <c r="AQ328">
        <v>48.153587885446946</v>
      </c>
      <c r="AR328" t="e">
        <v>#VALUE!</v>
      </c>
      <c r="AS328">
        <v>30.605137135393989</v>
      </c>
      <c r="AT328">
        <v>-48.153587885446946</v>
      </c>
      <c r="AU328" t="e">
        <v>#VALUE!</v>
      </c>
      <c r="AV328" t="s">
        <v>1449</v>
      </c>
    </row>
    <row r="329" spans="1:48" x14ac:dyDescent="0.25">
      <c r="A329">
        <v>3.3200000000000204E-9</v>
      </c>
      <c r="B329" t="s">
        <v>290</v>
      </c>
      <c r="C329">
        <v>33</v>
      </c>
      <c r="D329" s="2">
        <v>2</v>
      </c>
      <c r="E329">
        <v>1</v>
      </c>
      <c r="F329">
        <v>36</v>
      </c>
      <c r="G329">
        <v>125</v>
      </c>
      <c r="H329">
        <v>111</v>
      </c>
      <c r="I329">
        <v>852203.80191899999</v>
      </c>
      <c r="J329">
        <v>25.819958129797627</v>
      </c>
      <c r="K329">
        <v>22.437841115827773</v>
      </c>
      <c r="L329">
        <v>15.256573798184082</v>
      </c>
      <c r="M329">
        <v>13.45934795492971</v>
      </c>
      <c r="N329">
        <v>4.2990000000000004</v>
      </c>
      <c r="O329">
        <v>13.854017801550075</v>
      </c>
      <c r="P329">
        <v>1.6261261261261262</v>
      </c>
      <c r="Q329" s="36">
        <f t="shared" si="122"/>
        <v>91.666666669986668</v>
      </c>
      <c r="R329" t="str">
        <f t="shared" si="123"/>
        <v xml:space="preserve"> </v>
      </c>
      <c r="S329" s="37" t="str">
        <f t="shared" si="124"/>
        <v/>
      </c>
      <c r="T329" s="37" t="str">
        <f t="shared" si="125"/>
        <v/>
      </c>
      <c r="U329" s="37" t="str">
        <f t="shared" si="126"/>
        <v/>
      </c>
      <c r="V329" s="37" t="str">
        <f t="shared" si="127"/>
        <v/>
      </c>
      <c r="W329" s="37">
        <f t="shared" si="128"/>
        <v>0.34410766323753039</v>
      </c>
      <c r="X329" s="37" t="str">
        <f t="shared" si="129"/>
        <v/>
      </c>
      <c r="Y329" t="str">
        <f t="shared" si="113"/>
        <v xml:space="preserve"> </v>
      </c>
      <c r="Z329" s="1" t="str">
        <f t="shared" si="130"/>
        <v xml:space="preserve"> </v>
      </c>
      <c r="AA329">
        <f t="shared" si="114"/>
        <v>64</v>
      </c>
      <c r="AB329" s="1" t="str">
        <f t="shared" si="131"/>
        <v xml:space="preserve"> </v>
      </c>
      <c r="AC329" t="str">
        <f t="shared" si="115"/>
        <v xml:space="preserve"> </v>
      </c>
      <c r="AD329" s="1" t="str">
        <f t="shared" si="132"/>
        <v xml:space="preserve"> </v>
      </c>
      <c r="AE329">
        <f t="shared" si="116"/>
        <v>6</v>
      </c>
      <c r="AF329" t="str">
        <f t="shared" si="117"/>
        <v xml:space="preserve"> </v>
      </c>
      <c r="AG329" t="str">
        <f t="shared" si="133"/>
        <v xml:space="preserve"> </v>
      </c>
      <c r="AH329" t="str">
        <f t="shared" si="134"/>
        <v xml:space="preserve"> </v>
      </c>
      <c r="AI329" t="str">
        <f t="shared" si="118"/>
        <v xml:space="preserve"> 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290</v>
      </c>
      <c r="AP329" t="s">
        <v>1033</v>
      </c>
      <c r="AQ329">
        <v>-49.690009575902216</v>
      </c>
      <c r="AR329">
        <v>-34.410766323753037</v>
      </c>
      <c r="AS329">
        <v>12.612612612612617</v>
      </c>
      <c r="AT329">
        <v>49.690009575902216</v>
      </c>
      <c r="AU329">
        <v>34.410766323753037</v>
      </c>
      <c r="AV329" t="s">
        <v>1450</v>
      </c>
    </row>
    <row r="330" spans="1:48" x14ac:dyDescent="0.25">
      <c r="A330">
        <v>3.3300000000000206E-9</v>
      </c>
      <c r="B330" t="s">
        <v>423</v>
      </c>
      <c r="C330">
        <v>12</v>
      </c>
      <c r="D330" s="2">
        <v>1</v>
      </c>
      <c r="E330">
        <v>1</v>
      </c>
      <c r="F330">
        <v>14</v>
      </c>
      <c r="G330">
        <v>137</v>
      </c>
      <c r="H330">
        <v>123.76</v>
      </c>
      <c r="I330">
        <v>20082.139291759999</v>
      </c>
      <c r="J330">
        <v>16.512341561040696</v>
      </c>
      <c r="K330">
        <v>15.035840116632246</v>
      </c>
      <c r="L330">
        <v>11.325562084358202</v>
      </c>
      <c r="M330">
        <v>10.442729525409492</v>
      </c>
      <c r="N330">
        <v>6.7610000000000001</v>
      </c>
      <c r="O330">
        <v>11.111111111111107</v>
      </c>
      <c r="P330">
        <v>1.8446994182288299</v>
      </c>
      <c r="Q330" s="36">
        <f t="shared" si="122"/>
        <v>85.714285717615709</v>
      </c>
      <c r="R330" t="str">
        <f t="shared" si="123"/>
        <v xml:space="preserve"> </v>
      </c>
      <c r="S330" s="37" t="str">
        <f t="shared" si="124"/>
        <v/>
      </c>
      <c r="T330" s="37" t="str">
        <f t="shared" si="125"/>
        <v/>
      </c>
      <c r="U330" s="37" t="str">
        <f t="shared" si="126"/>
        <v/>
      </c>
      <c r="V330" s="37" t="str">
        <f t="shared" si="127"/>
        <v/>
      </c>
      <c r="W330" s="37" t="str">
        <f t="shared" si="128"/>
        <v/>
      </c>
      <c r="X330" s="37" t="str">
        <f t="shared" si="129"/>
        <v/>
      </c>
      <c r="Y330" t="str">
        <f t="shared" si="113"/>
        <v xml:space="preserve"> </v>
      </c>
      <c r="Z330" s="1" t="str">
        <f t="shared" si="130"/>
        <v xml:space="preserve"> </v>
      </c>
      <c r="AA330" t="str">
        <f t="shared" si="114"/>
        <v xml:space="preserve"> </v>
      </c>
      <c r="AB330" s="1" t="str">
        <f t="shared" si="131"/>
        <v xml:space="preserve"> </v>
      </c>
      <c r="AC330" t="str">
        <f t="shared" si="115"/>
        <v xml:space="preserve"> </v>
      </c>
      <c r="AD330" s="1" t="str">
        <f t="shared" si="132"/>
        <v xml:space="preserve"> </v>
      </c>
      <c r="AE330">
        <f t="shared" si="116"/>
        <v>15</v>
      </c>
      <c r="AF330" t="str">
        <f t="shared" si="117"/>
        <v xml:space="preserve"> </v>
      </c>
      <c r="AG330" t="str">
        <f t="shared" si="133"/>
        <v xml:space="preserve"> </v>
      </c>
      <c r="AH330" t="str">
        <f t="shared" si="134"/>
        <v xml:space="preserve"> </v>
      </c>
      <c r="AI330" t="str">
        <f t="shared" si="118"/>
        <v xml:space="preserve"> 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423</v>
      </c>
      <c r="AP330" t="s">
        <v>1033</v>
      </c>
      <c r="AQ330">
        <v>4.2704657394375456</v>
      </c>
      <c r="AR330">
        <v>0.2215373554567468</v>
      </c>
      <c r="AS330">
        <v>10.698125404007763</v>
      </c>
      <c r="AT330">
        <v>-4.2704657394375456</v>
      </c>
      <c r="AU330">
        <v>-0.2215373554567468</v>
      </c>
      <c r="AV330" t="s">
        <v>1451</v>
      </c>
    </row>
    <row r="331" spans="1:48" x14ac:dyDescent="0.25">
      <c r="A331">
        <v>3.3400000000000207E-9</v>
      </c>
      <c r="B331" t="s">
        <v>525</v>
      </c>
      <c r="C331">
        <v>8</v>
      </c>
      <c r="D331" s="2">
        <v>3</v>
      </c>
      <c r="E331">
        <v>12</v>
      </c>
      <c r="F331">
        <v>23</v>
      </c>
      <c r="G331">
        <v>192</v>
      </c>
      <c r="H331">
        <v>158.72999999999999</v>
      </c>
      <c r="I331">
        <v>22823.923525259997</v>
      </c>
      <c r="J331">
        <v>11.385840327092748</v>
      </c>
      <c r="K331">
        <v>10.530750348304915</v>
      </c>
      <c r="L331" t="s">
        <v>1019</v>
      </c>
      <c r="M331" t="s">
        <v>1019</v>
      </c>
      <c r="N331">
        <v>12.528</v>
      </c>
      <c r="O331">
        <v>51.101960169613648</v>
      </c>
      <c r="P331">
        <v>2.6831726831726836</v>
      </c>
      <c r="Q331" s="36" t="str">
        <f t="shared" si="122"/>
        <v xml:space="preserve"> </v>
      </c>
      <c r="R331" t="str">
        <f t="shared" si="123"/>
        <v xml:space="preserve"> </v>
      </c>
      <c r="S331" s="37">
        <f t="shared" si="124"/>
        <v>0.20960121294120965</v>
      </c>
      <c r="T331" s="37" t="str">
        <f t="shared" si="125"/>
        <v/>
      </c>
      <c r="U331" s="37" t="str">
        <f t="shared" si="126"/>
        <v/>
      </c>
      <c r="V331" s="37" t="str">
        <f t="shared" si="127"/>
        <v/>
      </c>
      <c r="W331" s="37" t="str">
        <f t="shared" si="128"/>
        <v xml:space="preserve"> </v>
      </c>
      <c r="X331" s="37" t="str">
        <f t="shared" si="129"/>
        <v xml:space="preserve"> </v>
      </c>
      <c r="Y331" t="str">
        <f t="shared" si="113"/>
        <v xml:space="preserve"> </v>
      </c>
      <c r="Z331" s="1" t="str">
        <f t="shared" si="130"/>
        <v xml:space="preserve"> </v>
      </c>
      <c r="AA331" t="str">
        <f t="shared" si="114"/>
        <v xml:space="preserve"> </v>
      </c>
      <c r="AB331" s="1" t="str">
        <f t="shared" si="131"/>
        <v xml:space="preserve"> </v>
      </c>
      <c r="AC331">
        <f t="shared" si="115"/>
        <v>96</v>
      </c>
      <c r="AD331" s="1" t="str">
        <f t="shared" si="132"/>
        <v xml:space="preserve"> </v>
      </c>
      <c r="AE331" t="str">
        <f t="shared" si="116"/>
        <v xml:space="preserve"> </v>
      </c>
      <c r="AF331" t="str">
        <f t="shared" si="117"/>
        <v xml:space="preserve"> </v>
      </c>
      <c r="AG331">
        <f t="shared" si="133"/>
        <v>2.6831726865126835</v>
      </c>
      <c r="AH331" t="str">
        <f t="shared" si="134"/>
        <v xml:space="preserve"> </v>
      </c>
      <c r="AI331">
        <f t="shared" si="118"/>
        <v>141</v>
      </c>
      <c r="AJ331" t="str">
        <f t="shared" si="119"/>
        <v xml:space="preserve"> </v>
      </c>
      <c r="AK331">
        <f t="shared" si="135"/>
        <v>51.101960172953646</v>
      </c>
      <c r="AL331" t="str">
        <f t="shared" si="136"/>
        <v xml:space="preserve"> </v>
      </c>
      <c r="AM331">
        <f t="shared" si="120"/>
        <v>12</v>
      </c>
      <c r="AN331" t="str">
        <f t="shared" si="121"/>
        <v xml:space="preserve"> </v>
      </c>
      <c r="AO331" t="s">
        <v>525</v>
      </c>
      <c r="AP331" t="s">
        <v>1024</v>
      </c>
      <c r="AQ331">
        <v>33.991118845955867</v>
      </c>
      <c r="AR331" t="e">
        <v>#VALUE!</v>
      </c>
      <c r="AS331">
        <v>20.960120960120964</v>
      </c>
      <c r="AT331">
        <v>-33.991118845955867</v>
      </c>
      <c r="AU331" t="e">
        <v>#VALUE!</v>
      </c>
      <c r="AV331" t="s">
        <v>1452</v>
      </c>
    </row>
    <row r="332" spans="1:48" x14ac:dyDescent="0.25">
      <c r="A332">
        <v>3.3500000000000209E-9</v>
      </c>
      <c r="B332" t="s">
        <v>701</v>
      </c>
      <c r="C332">
        <v>2</v>
      </c>
      <c r="D332" s="2">
        <v>1</v>
      </c>
      <c r="E332">
        <v>12</v>
      </c>
      <c r="F332">
        <v>15</v>
      </c>
      <c r="G332">
        <v>625</v>
      </c>
      <c r="H332">
        <v>573.59</v>
      </c>
      <c r="I332">
        <v>14462.399602520001</v>
      </c>
      <c r="J332">
        <v>25.42621570105058</v>
      </c>
      <c r="K332">
        <v>22.906034104069327</v>
      </c>
      <c r="L332">
        <v>18.278531924393512</v>
      </c>
      <c r="M332">
        <v>16.865346882724527</v>
      </c>
      <c r="N332">
        <v>20.190999999999999</v>
      </c>
      <c r="O332">
        <v>14.633027522935777</v>
      </c>
      <c r="P332">
        <v>0</v>
      </c>
      <c r="Q332" s="36" t="str">
        <f t="shared" si="122"/>
        <v xml:space="preserve"> </v>
      </c>
      <c r="R332" t="str">
        <f t="shared" si="123"/>
        <v xml:space="preserve"> </v>
      </c>
      <c r="S332" s="37" t="str">
        <f t="shared" si="124"/>
        <v/>
      </c>
      <c r="T332" s="37" t="str">
        <f t="shared" si="125"/>
        <v/>
      </c>
      <c r="U332" s="37" t="str">
        <f t="shared" si="126"/>
        <v/>
      </c>
      <c r="V332" s="37" t="str">
        <f t="shared" si="127"/>
        <v/>
      </c>
      <c r="W332" s="37">
        <f t="shared" si="128"/>
        <v>0.61034286972304463</v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>
        <f t="shared" si="114"/>
        <v>40</v>
      </c>
      <c r="AB332" s="1" t="str">
        <f t="shared" si="131"/>
        <v xml:space="preserve"> </v>
      </c>
      <c r="AC332" t="str">
        <f t="shared" si="115"/>
        <v xml:space="preserve"> </v>
      </c>
      <c r="AD332" s="1" t="str">
        <f t="shared" si="132"/>
        <v xml:space="preserve"> </v>
      </c>
      <c r="AE332" t="str">
        <f t="shared" si="116"/>
        <v xml:space="preserve"> 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701</v>
      </c>
      <c r="AP332" t="s">
        <v>1054</v>
      </c>
      <c r="AQ332">
        <v>-47.407306109332104</v>
      </c>
      <c r="AR332">
        <v>-61.034286972304464</v>
      </c>
      <c r="AS332">
        <v>8.9628480273366016</v>
      </c>
      <c r="AT332">
        <v>47.407306109332104</v>
      </c>
      <c r="AU332">
        <v>61.034286972304464</v>
      </c>
      <c r="AV332" t="s">
        <v>1453</v>
      </c>
    </row>
    <row r="333" spans="1:48" x14ac:dyDescent="0.25">
      <c r="A333">
        <v>3.3600000000000211E-9</v>
      </c>
      <c r="B333" t="s">
        <v>422</v>
      </c>
      <c r="C333">
        <v>23</v>
      </c>
      <c r="D333" s="2">
        <v>0</v>
      </c>
      <c r="E333">
        <v>10</v>
      </c>
      <c r="F333">
        <v>33</v>
      </c>
      <c r="G333">
        <v>65</v>
      </c>
      <c r="H333">
        <v>43.21</v>
      </c>
      <c r="I333">
        <v>49011.174753749998</v>
      </c>
      <c r="J333">
        <v>4.0996204933586338</v>
      </c>
      <c r="K333">
        <v>4.3222966890067021</v>
      </c>
      <c r="L333">
        <v>2.3863277370267379</v>
      </c>
      <c r="M333">
        <v>2.4983251852244339</v>
      </c>
      <c r="N333">
        <v>10.540000000000001</v>
      </c>
      <c r="O333">
        <v>20.163265306122437</v>
      </c>
      <c r="P333">
        <v>0.33094191159453828</v>
      </c>
      <c r="Q333" s="36" t="str">
        <f t="shared" si="122"/>
        <v xml:space="preserve"> </v>
      </c>
      <c r="R333" t="str">
        <f t="shared" si="123"/>
        <v xml:space="preserve"> </v>
      </c>
      <c r="S333" s="37">
        <f t="shared" si="124"/>
        <v>0.50428141969881046</v>
      </c>
      <c r="T333" s="37" t="str">
        <f t="shared" si="125"/>
        <v/>
      </c>
      <c r="U333" s="37" t="str">
        <f t="shared" si="126"/>
        <v/>
      </c>
      <c r="V333" s="37">
        <f t="shared" si="127"/>
        <v>-0.76232640354276637</v>
      </c>
      <c r="W333" s="37" t="str">
        <f t="shared" si="128"/>
        <v/>
      </c>
      <c r="X333" s="37">
        <f t="shared" si="129"/>
        <v>-0.78976397710502444</v>
      </c>
      <c r="Y333" t="str">
        <f t="shared" si="113"/>
        <v xml:space="preserve"> </v>
      </c>
      <c r="Z333" s="1">
        <f t="shared" si="130"/>
        <v>1</v>
      </c>
      <c r="AA333" t="str">
        <f t="shared" si="114"/>
        <v xml:space="preserve"> </v>
      </c>
      <c r="AB333" s="1">
        <f t="shared" si="131"/>
        <v>1</v>
      </c>
      <c r="AC333">
        <f t="shared" si="115"/>
        <v>4</v>
      </c>
      <c r="AD333" s="1" t="str">
        <f t="shared" si="132"/>
        <v xml:space="preserve"> </v>
      </c>
      <c r="AE333" t="str">
        <f t="shared" si="116"/>
        <v xml:space="preserve"> 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422</v>
      </c>
      <c r="AP333" t="s">
        <v>1033</v>
      </c>
      <c r="AQ333">
        <v>76.23264035427664</v>
      </c>
      <c r="AR333">
        <v>78.97639771050244</v>
      </c>
      <c r="AS333">
        <v>50.428141633881054</v>
      </c>
      <c r="AT333">
        <v>-76.23264035427664</v>
      </c>
      <c r="AU333">
        <v>-78.97639771050244</v>
      </c>
      <c r="AV333" t="s">
        <v>1454</v>
      </c>
    </row>
    <row r="334" spans="1:48" x14ac:dyDescent="0.25">
      <c r="A334">
        <v>3.3700000000000212E-9</v>
      </c>
      <c r="B334" t="s">
        <v>424</v>
      </c>
      <c r="C334">
        <v>11</v>
      </c>
      <c r="D334" s="2">
        <v>0</v>
      </c>
      <c r="E334">
        <v>8</v>
      </c>
      <c r="F334">
        <v>19</v>
      </c>
      <c r="G334">
        <v>44</v>
      </c>
      <c r="H334">
        <v>33.11</v>
      </c>
      <c r="I334">
        <v>17070.431779940001</v>
      </c>
      <c r="J334">
        <v>6.285117691723614</v>
      </c>
      <c r="K334">
        <v>5.820003515556337</v>
      </c>
      <c r="L334">
        <v>7.6067783822996011</v>
      </c>
      <c r="M334">
        <v>7.2765155440414517</v>
      </c>
      <c r="N334">
        <v>4.6630000000000003</v>
      </c>
      <c r="O334">
        <v>8.9090909090908958</v>
      </c>
      <c r="P334">
        <v>0</v>
      </c>
      <c r="Q334" s="36" t="str">
        <f t="shared" si="122"/>
        <v xml:space="preserve"> </v>
      </c>
      <c r="R334" t="str">
        <f t="shared" si="123"/>
        <v xml:space="preserve"> </v>
      </c>
      <c r="S334" s="37">
        <f t="shared" si="124"/>
        <v>0.32890365785504988</v>
      </c>
      <c r="T334" s="37" t="str">
        <f t="shared" si="125"/>
        <v/>
      </c>
      <c r="U334" s="37" t="str">
        <f t="shared" si="126"/>
        <v/>
      </c>
      <c r="V334" s="37">
        <f t="shared" si="127"/>
        <v>-0.63562321722976622</v>
      </c>
      <c r="W334" s="37" t="str">
        <f t="shared" si="128"/>
        <v/>
      </c>
      <c r="X334" s="37">
        <f t="shared" si="129"/>
        <v>-0.32984107366128079</v>
      </c>
      <c r="Y334" t="str">
        <f t="shared" si="113"/>
        <v xml:space="preserve"> </v>
      </c>
      <c r="Z334" s="1">
        <f t="shared" si="130"/>
        <v>9</v>
      </c>
      <c r="AA334" t="str">
        <f t="shared" si="114"/>
        <v xml:space="preserve"> </v>
      </c>
      <c r="AB334" s="1">
        <f t="shared" si="131"/>
        <v>65</v>
      </c>
      <c r="AC334">
        <f t="shared" si="115"/>
        <v>26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 t="str">
        <f t="shared" si="133"/>
        <v xml:space="preserve"> </v>
      </c>
      <c r="AH334" t="str">
        <f t="shared" si="134"/>
        <v xml:space="preserve"> </v>
      </c>
      <c r="AI334" t="str">
        <f t="shared" si="118"/>
        <v xml:space="preserve"> 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424</v>
      </c>
      <c r="AP334" t="s">
        <v>1054</v>
      </c>
      <c r="AQ334">
        <v>63.56232172297662</v>
      </c>
      <c r="AR334">
        <v>32.984107366128079</v>
      </c>
      <c r="AS334">
        <v>32.890365448504987</v>
      </c>
      <c r="AT334">
        <v>-63.56232172297662</v>
      </c>
      <c r="AU334">
        <v>-32.984107366128079</v>
      </c>
      <c r="AV334" t="s">
        <v>1455</v>
      </c>
    </row>
    <row r="335" spans="1:48" x14ac:dyDescent="0.25">
      <c r="A335">
        <v>3.3800000000000214E-9</v>
      </c>
      <c r="B335" t="s">
        <v>725</v>
      </c>
      <c r="C335">
        <v>6</v>
      </c>
      <c r="D335" s="2">
        <v>1</v>
      </c>
      <c r="E335">
        <v>3</v>
      </c>
      <c r="F335">
        <v>10</v>
      </c>
      <c r="G335">
        <v>16</v>
      </c>
      <c r="H335">
        <v>12.71</v>
      </c>
      <c r="I335">
        <v>3363.41305926</v>
      </c>
      <c r="J335">
        <v>6.42893272635306</v>
      </c>
      <c r="K335">
        <v>5.8356290174472001</v>
      </c>
      <c r="L335" t="s">
        <v>1019</v>
      </c>
      <c r="M335" t="s">
        <v>1019</v>
      </c>
      <c r="N335">
        <v>1.899</v>
      </c>
      <c r="O335">
        <v>-10.363636363636372</v>
      </c>
      <c r="P335">
        <v>5.1927616050354048</v>
      </c>
      <c r="Q335" s="36" t="str">
        <f t="shared" si="122"/>
        <v xml:space="preserve"> </v>
      </c>
      <c r="R335" t="str">
        <f t="shared" si="123"/>
        <v xml:space="preserve"> </v>
      </c>
      <c r="S335" s="37">
        <f t="shared" si="124"/>
        <v>0.2588513015704012</v>
      </c>
      <c r="T335" s="37" t="str">
        <f t="shared" si="125"/>
        <v/>
      </c>
      <c r="U335" s="37" t="str">
        <f t="shared" si="126"/>
        <v/>
      </c>
      <c r="V335" s="37">
        <f t="shared" si="127"/>
        <v>-0.62728560730700011</v>
      </c>
      <c r="W335" s="37" t="str">
        <f t="shared" si="128"/>
        <v xml:space="preserve"> </v>
      </c>
      <c r="X335" s="37" t="str">
        <f t="shared" si="129"/>
        <v xml:space="preserve"> </v>
      </c>
      <c r="Y335" t="str">
        <f t="shared" si="113"/>
        <v xml:space="preserve"> </v>
      </c>
      <c r="Z335" s="1">
        <f t="shared" si="130"/>
        <v>11</v>
      </c>
      <c r="AA335" t="str">
        <f t="shared" si="114"/>
        <v xml:space="preserve"> </v>
      </c>
      <c r="AB335" s="1" t="str">
        <f t="shared" si="131"/>
        <v xml:space="preserve"> </v>
      </c>
      <c r="AC335">
        <f t="shared" si="115"/>
        <v>63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>
        <f t="shared" si="133"/>
        <v>5.1927616084154051</v>
      </c>
      <c r="AH335" t="str">
        <f t="shared" si="134"/>
        <v xml:space="preserve"> </v>
      </c>
      <c r="AI335">
        <f t="shared" si="118"/>
        <v>14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725</v>
      </c>
      <c r="AP335" t="s">
        <v>1024</v>
      </c>
      <c r="AQ335">
        <v>62.728560730700011</v>
      </c>
      <c r="AR335" t="e">
        <v>#VALUE!</v>
      </c>
      <c r="AS335">
        <v>25.88512981904012</v>
      </c>
      <c r="AT335">
        <v>-62.728560730700011</v>
      </c>
      <c r="AU335" t="e">
        <v>#VALUE!</v>
      </c>
      <c r="AV335" t="s">
        <v>1456</v>
      </c>
    </row>
    <row r="336" spans="1:48" x14ac:dyDescent="0.25">
      <c r="A336">
        <v>3.3900000000000216E-9</v>
      </c>
      <c r="B336" t="s">
        <v>431</v>
      </c>
      <c r="C336">
        <v>19</v>
      </c>
      <c r="D336" s="2">
        <v>2</v>
      </c>
      <c r="E336">
        <v>12</v>
      </c>
      <c r="F336">
        <v>33</v>
      </c>
      <c r="G336">
        <v>42</v>
      </c>
      <c r="H336">
        <v>31.8</v>
      </c>
      <c r="I336">
        <v>15363.177522</v>
      </c>
      <c r="J336">
        <v>22.378606615059816</v>
      </c>
      <c r="K336">
        <v>12.354312354312356</v>
      </c>
      <c r="L336">
        <v>6.2914215146064922</v>
      </c>
      <c r="M336">
        <v>4.6666690239717123</v>
      </c>
      <c r="N336">
        <v>1.002</v>
      </c>
      <c r="O336">
        <v>965</v>
      </c>
      <c r="P336">
        <v>1.3773584905660377</v>
      </c>
      <c r="Q336" s="36" t="str">
        <f t="shared" si="122"/>
        <v xml:space="preserve"> </v>
      </c>
      <c r="R336" t="str">
        <f t="shared" si="123"/>
        <v xml:space="preserve"> </v>
      </c>
      <c r="S336" s="37">
        <f t="shared" si="124"/>
        <v>0.32075472037113201</v>
      </c>
      <c r="T336" s="37" t="str">
        <f t="shared" si="125"/>
        <v/>
      </c>
      <c r="U336" s="37" t="str">
        <f t="shared" si="126"/>
        <v/>
      </c>
      <c r="V336" s="37" t="str">
        <f t="shared" si="127"/>
        <v/>
      </c>
      <c r="W336" s="37" t="str">
        <f t="shared" si="128"/>
        <v/>
      </c>
      <c r="X336" s="37">
        <f t="shared" si="129"/>
        <v>-0.4457243164617618</v>
      </c>
      <c r="Y336" t="str">
        <f t="shared" si="113"/>
        <v xml:space="preserve"> </v>
      </c>
      <c r="Z336" s="1" t="str">
        <f t="shared" si="130"/>
        <v xml:space="preserve"> </v>
      </c>
      <c r="AA336" t="str">
        <f t="shared" si="114"/>
        <v xml:space="preserve"> </v>
      </c>
      <c r="AB336" s="1">
        <f t="shared" si="131"/>
        <v>31</v>
      </c>
      <c r="AC336">
        <f t="shared" si="115"/>
        <v>29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431</v>
      </c>
      <c r="AP336" t="s">
        <v>1078</v>
      </c>
      <c r="AQ336">
        <v>-29.73893379934416</v>
      </c>
      <c r="AR336">
        <v>44.572431646176177</v>
      </c>
      <c r="AS336">
        <v>32.075471698113198</v>
      </c>
      <c r="AT336">
        <v>29.73893379934416</v>
      </c>
      <c r="AU336">
        <v>-44.572431646176177</v>
      </c>
      <c r="AV336" t="s">
        <v>1457</v>
      </c>
    </row>
    <row r="337" spans="1:48" x14ac:dyDescent="0.25">
      <c r="A337">
        <v>3.4000000000000218E-9</v>
      </c>
      <c r="B337" t="s">
        <v>745</v>
      </c>
      <c r="C337">
        <v>17</v>
      </c>
      <c r="D337" s="2">
        <v>1</v>
      </c>
      <c r="E337">
        <v>4</v>
      </c>
      <c r="F337">
        <v>22</v>
      </c>
      <c r="G337">
        <v>67</v>
      </c>
      <c r="H337" t="s">
        <v>161</v>
      </c>
      <c r="I337" t="s">
        <v>161</v>
      </c>
      <c r="J337" t="s">
        <v>1019</v>
      </c>
      <c r="K337" t="s">
        <v>1019</v>
      </c>
      <c r="L337">
        <v>8.7728783440261484</v>
      </c>
      <c r="M337">
        <v>7.982083012277867</v>
      </c>
      <c r="N337">
        <v>4.819</v>
      </c>
      <c r="O337">
        <v>18.602150537634401</v>
      </c>
      <c r="P337" t="s">
        <v>166</v>
      </c>
      <c r="Q337" s="36">
        <f t="shared" si="122"/>
        <v>77.27272727612727</v>
      </c>
      <c r="R337" t="str">
        <f t="shared" si="123"/>
        <v xml:space="preserve"> </v>
      </c>
      <c r="S337" s="37" t="str">
        <f t="shared" si="124"/>
        <v xml:space="preserve"> </v>
      </c>
      <c r="T337" s="37" t="str">
        <f t="shared" si="125"/>
        <v xml:space="preserve"> </v>
      </c>
      <c r="U337" s="37" t="str">
        <f t="shared" si="126"/>
        <v xml:space="preserve"> </v>
      </c>
      <c r="V337" s="37" t="str">
        <f t="shared" si="127"/>
        <v xml:space="preserve"> </v>
      </c>
      <c r="W337" s="37" t="str">
        <f t="shared" si="128"/>
        <v/>
      </c>
      <c r="X337" s="37">
        <f t="shared" si="129"/>
        <v>-0.22710739863103258</v>
      </c>
      <c r="Y337" t="str">
        <f t="shared" si="113"/>
        <v xml:space="preserve"> </v>
      </c>
      <c r="Z337" s="1" t="str">
        <f t="shared" si="130"/>
        <v xml:space="preserve"> </v>
      </c>
      <c r="AA337" t="str">
        <f t="shared" si="114"/>
        <v xml:space="preserve"> </v>
      </c>
      <c r="AB337" s="1">
        <f t="shared" si="131"/>
        <v>98</v>
      </c>
      <c r="AC337" t="str">
        <f t="shared" si="115"/>
        <v xml:space="preserve"> </v>
      </c>
      <c r="AD337" s="1" t="str">
        <f t="shared" si="132"/>
        <v xml:space="preserve"> </v>
      </c>
      <c r="AE337">
        <f t="shared" si="116"/>
        <v>43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 t="str">
        <f t="shared" si="136"/>
        <v xml:space="preserve"> </v>
      </c>
      <c r="AM337" t="str">
        <f t="shared" si="120"/>
        <v xml:space="preserve"> </v>
      </c>
      <c r="AN337" t="str">
        <f t="shared" si="121"/>
        <v xml:space="preserve"> </v>
      </c>
      <c r="AO337" t="s">
        <v>745</v>
      </c>
      <c r="AP337" t="s">
        <v>1028</v>
      </c>
      <c r="AQ337" t="e">
        <v>#VALUE!</v>
      </c>
      <c r="AR337">
        <v>22.710739863103257</v>
      </c>
      <c r="AS337" t="s">
        <v>166</v>
      </c>
      <c r="AT337" t="e">
        <v>#VALUE!</v>
      </c>
      <c r="AU337">
        <v>-22.710739863103257</v>
      </c>
      <c r="AV337" t="s">
        <v>1458</v>
      </c>
    </row>
    <row r="338" spans="1:48" x14ac:dyDescent="0.25">
      <c r="A338">
        <v>3.4100000000000219E-9</v>
      </c>
      <c r="B338" t="s">
        <v>656</v>
      </c>
      <c r="C338">
        <v>6</v>
      </c>
      <c r="D338" s="2">
        <v>0</v>
      </c>
      <c r="E338">
        <v>10</v>
      </c>
      <c r="F338">
        <v>16</v>
      </c>
      <c r="G338">
        <v>96</v>
      </c>
      <c r="H338">
        <v>81.93</v>
      </c>
      <c r="I338">
        <v>13478.181978510001</v>
      </c>
      <c r="J338">
        <v>15.902562111801243</v>
      </c>
      <c r="K338">
        <v>14.449735449735451</v>
      </c>
      <c r="L338">
        <v>12.14892924872356</v>
      </c>
      <c r="M338">
        <v>11.311498811544991</v>
      </c>
      <c r="N338">
        <v>4.7409999999999997</v>
      </c>
      <c r="O338">
        <v>7.547169811320761</v>
      </c>
      <c r="P338">
        <v>2.287318442572928</v>
      </c>
      <c r="Q338" s="36" t="str">
        <f t="shared" si="122"/>
        <v xml:space="preserve"> </v>
      </c>
      <c r="R338" t="str">
        <f t="shared" si="123"/>
        <v xml:space="preserve"> </v>
      </c>
      <c r="S338" s="37">
        <f t="shared" si="124"/>
        <v>0.17173196972270593</v>
      </c>
      <c r="T338" s="37" t="str">
        <f t="shared" si="125"/>
        <v/>
      </c>
      <c r="U338" s="37" t="str">
        <f t="shared" si="126"/>
        <v/>
      </c>
      <c r="V338" s="37" t="str">
        <f t="shared" si="127"/>
        <v/>
      </c>
      <c r="W338" s="37" t="str">
        <f t="shared" si="128"/>
        <v/>
      </c>
      <c r="X338" s="37" t="str">
        <f t="shared" si="129"/>
        <v/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 t="str">
        <f t="shared" si="131"/>
        <v xml:space="preserve"> </v>
      </c>
      <c r="AC338">
        <f t="shared" si="115"/>
        <v>136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>
        <f t="shared" si="133"/>
        <v>2.2873184459829279</v>
      </c>
      <c r="AH338" t="str">
        <f t="shared" si="134"/>
        <v xml:space="preserve"> </v>
      </c>
      <c r="AI338">
        <f t="shared" si="118"/>
        <v>171</v>
      </c>
      <c r="AJ338" t="str">
        <f t="shared" si="119"/>
        <v xml:space="preserve"> </v>
      </c>
      <c r="AK338" t="str">
        <f t="shared" si="135"/>
        <v xml:space="preserve"> </v>
      </c>
      <c r="AL338" t="str">
        <f t="shared" si="136"/>
        <v xml:space="preserve"> </v>
      </c>
      <c r="AM338" t="str">
        <f t="shared" si="120"/>
        <v xml:space="preserve"> </v>
      </c>
      <c r="AN338" t="str">
        <f t="shared" si="121"/>
        <v xml:space="preserve"> </v>
      </c>
      <c r="AO338" t="s">
        <v>656</v>
      </c>
      <c r="AP338" t="s">
        <v>1024</v>
      </c>
      <c r="AQ338">
        <v>7.8056338112440837</v>
      </c>
      <c r="AR338">
        <v>-7.0323463141084064</v>
      </c>
      <c r="AS338">
        <v>17.173196631270592</v>
      </c>
      <c r="AT338">
        <v>-7.8056338112440837</v>
      </c>
      <c r="AU338">
        <v>7.0323463141084064</v>
      </c>
      <c r="AV338" t="s">
        <v>1459</v>
      </c>
    </row>
    <row r="339" spans="1:48" x14ac:dyDescent="0.25">
      <c r="A339">
        <v>3.4200000000000221E-9</v>
      </c>
      <c r="B339" t="s">
        <v>369</v>
      </c>
      <c r="C339">
        <v>15</v>
      </c>
      <c r="D339" s="2">
        <v>0</v>
      </c>
      <c r="E339">
        <v>5</v>
      </c>
      <c r="F339">
        <v>20</v>
      </c>
      <c r="G339">
        <v>181.5</v>
      </c>
      <c r="H339">
        <v>171.29</v>
      </c>
      <c r="I339">
        <v>80781.166322360004</v>
      </c>
      <c r="J339">
        <v>20.462310357185519</v>
      </c>
      <c r="K339">
        <v>19.068240008905708</v>
      </c>
      <c r="L339">
        <v>11.420544153402435</v>
      </c>
      <c r="M339">
        <v>10.71669836010364</v>
      </c>
      <c r="N339">
        <v>7.7690000000000001</v>
      </c>
      <c r="O339">
        <v>19.567567567567572</v>
      </c>
      <c r="P339">
        <v>2.9032634713059724</v>
      </c>
      <c r="Q339" s="36">
        <f t="shared" si="122"/>
        <v>75.000000003419999</v>
      </c>
      <c r="R339" t="str">
        <f t="shared" si="123"/>
        <v xml:space="preserve"> </v>
      </c>
      <c r="S339" s="37" t="str">
        <f t="shared" si="124"/>
        <v/>
      </c>
      <c r="T339" s="37" t="str">
        <f t="shared" si="125"/>
        <v/>
      </c>
      <c r="U339" s="37" t="str">
        <f t="shared" si="126"/>
        <v/>
      </c>
      <c r="V339" s="37" t="str">
        <f t="shared" si="127"/>
        <v/>
      </c>
      <c r="W339" s="37" t="str">
        <f t="shared" si="128"/>
        <v/>
      </c>
      <c r="X339" s="37" t="str">
        <f t="shared" si="129"/>
        <v/>
      </c>
      <c r="Y339" t="str">
        <f t="shared" si="113"/>
        <v xml:space="preserve"> </v>
      </c>
      <c r="Z339" s="1" t="str">
        <f t="shared" si="130"/>
        <v xml:space="preserve"> </v>
      </c>
      <c r="AA339" t="str">
        <f t="shared" si="114"/>
        <v xml:space="preserve"> </v>
      </c>
      <c r="AB339" s="1" t="str">
        <f t="shared" si="131"/>
        <v xml:space="preserve"> </v>
      </c>
      <c r="AC339" t="str">
        <f t="shared" si="115"/>
        <v xml:space="preserve"> </v>
      </c>
      <c r="AD339" s="1" t="str">
        <f t="shared" si="132"/>
        <v xml:space="preserve"> </v>
      </c>
      <c r="AE339">
        <f t="shared" si="116"/>
        <v>55</v>
      </c>
      <c r="AF339" t="str">
        <f t="shared" si="117"/>
        <v xml:space="preserve"> </v>
      </c>
      <c r="AG339">
        <f t="shared" si="133"/>
        <v>2.9032634747259722</v>
      </c>
      <c r="AH339" t="str">
        <f t="shared" si="134"/>
        <v xml:space="preserve"> </v>
      </c>
      <c r="AI339">
        <f t="shared" si="118"/>
        <v>117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369</v>
      </c>
      <c r="AP339" t="s">
        <v>1026</v>
      </c>
      <c r="AQ339">
        <v>-18.629295133415113</v>
      </c>
      <c r="AR339">
        <v>-0.61525685903265348</v>
      </c>
      <c r="AS339">
        <v>5.9606515266507065</v>
      </c>
      <c r="AT339">
        <v>18.629295133415113</v>
      </c>
      <c r="AU339">
        <v>0.61525685903265348</v>
      </c>
      <c r="AV339" t="s">
        <v>1460</v>
      </c>
    </row>
    <row r="340" spans="1:48" x14ac:dyDescent="0.25">
      <c r="A340">
        <v>3.4300000000000223E-9</v>
      </c>
      <c r="B340" t="s">
        <v>427</v>
      </c>
      <c r="C340">
        <v>12</v>
      </c>
      <c r="D340" s="2">
        <v>2</v>
      </c>
      <c r="E340">
        <v>7</v>
      </c>
      <c r="F340">
        <v>21</v>
      </c>
      <c r="G340">
        <v>41</v>
      </c>
      <c r="H340">
        <v>32.29</v>
      </c>
      <c r="I340">
        <v>17223.445088569999</v>
      </c>
      <c r="J340">
        <v>22.26896551724138</v>
      </c>
      <c r="K340">
        <v>21.861882193635747</v>
      </c>
      <c r="L340">
        <v>7.2599487276870489</v>
      </c>
      <c r="M340">
        <v>7.4263578088578086</v>
      </c>
      <c r="N340">
        <v>1.181</v>
      </c>
      <c r="O340">
        <v>-36.571428571428569</v>
      </c>
      <c r="P340">
        <v>1.7373799938061323</v>
      </c>
      <c r="Q340" s="36" t="str">
        <f t="shared" si="122"/>
        <v xml:space="preserve"> </v>
      </c>
      <c r="R340" t="str">
        <f t="shared" si="123"/>
        <v xml:space="preserve"> </v>
      </c>
      <c r="S340" s="37">
        <f t="shared" si="124"/>
        <v>0.2697429579050698</v>
      </c>
      <c r="T340" s="37" t="str">
        <f t="shared" si="125"/>
        <v/>
      </c>
      <c r="U340" s="37" t="str">
        <f t="shared" si="126"/>
        <v/>
      </c>
      <c r="V340" s="37" t="str">
        <f t="shared" si="127"/>
        <v/>
      </c>
      <c r="W340" s="37" t="str">
        <f t="shared" si="128"/>
        <v/>
      </c>
      <c r="X340" s="37">
        <f t="shared" si="129"/>
        <v>-0.36039684606269928</v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>
        <f t="shared" si="131"/>
        <v>54</v>
      </c>
      <c r="AC340">
        <f t="shared" si="115"/>
        <v>55</v>
      </c>
      <c r="AD340" s="1" t="str">
        <f t="shared" si="132"/>
        <v xml:space="preserve"> </v>
      </c>
      <c r="AE340" t="str">
        <f t="shared" si="116"/>
        <v xml:space="preserve"> </v>
      </c>
      <c r="AF340" t="str">
        <f t="shared" si="117"/>
        <v xml:space="preserve"> </v>
      </c>
      <c r="AG340" t="str">
        <f t="shared" si="133"/>
        <v xml:space="preserve"> </v>
      </c>
      <c r="AH340" t="str">
        <f t="shared" si="134"/>
        <v xml:space="preserve"> </v>
      </c>
      <c r="AI340" t="str">
        <f t="shared" si="118"/>
        <v xml:space="preserve"> </v>
      </c>
      <c r="AJ340" t="str">
        <f t="shared" si="119"/>
        <v xml:space="preserve"> </v>
      </c>
      <c r="AK340" t="str">
        <f t="shared" si="135"/>
        <v xml:space="preserve"> </v>
      </c>
      <c r="AL340" t="str">
        <f t="shared" si="136"/>
        <v xml:space="preserve"> </v>
      </c>
      <c r="AM340" t="str">
        <f t="shared" si="120"/>
        <v xml:space="preserve"> </v>
      </c>
      <c r="AN340" t="str">
        <f t="shared" si="121"/>
        <v xml:space="preserve"> </v>
      </c>
      <c r="AO340" t="s">
        <v>427</v>
      </c>
      <c r="AP340" t="s">
        <v>1022</v>
      </c>
      <c r="AQ340">
        <v>-29.10329462054111</v>
      </c>
      <c r="AR340">
        <v>36.03968460626993</v>
      </c>
      <c r="AS340">
        <v>26.974295447506979</v>
      </c>
      <c r="AT340">
        <v>29.10329462054111</v>
      </c>
      <c r="AU340">
        <v>-36.03968460626993</v>
      </c>
      <c r="AV340" t="s">
        <v>1461</v>
      </c>
    </row>
    <row r="341" spans="1:48" x14ac:dyDescent="0.25">
      <c r="A341">
        <v>3.4400000000000224E-9</v>
      </c>
      <c r="B341" t="s">
        <v>649</v>
      </c>
      <c r="C341">
        <v>28</v>
      </c>
      <c r="D341" s="2">
        <v>4</v>
      </c>
      <c r="E341">
        <v>12</v>
      </c>
      <c r="F341">
        <v>44</v>
      </c>
      <c r="G341">
        <v>410</v>
      </c>
      <c r="H341">
        <v>346.4</v>
      </c>
      <c r="I341">
        <v>150842.47973200001</v>
      </c>
      <c r="J341" t="s">
        <v>1019</v>
      </c>
      <c r="K341" t="s">
        <v>1019</v>
      </c>
      <c r="L341" t="s">
        <v>1019</v>
      </c>
      <c r="M341">
        <v>34.447342377538376</v>
      </c>
      <c r="N341">
        <v>3.1910000000000003</v>
      </c>
      <c r="O341">
        <v>11.024924136520168</v>
      </c>
      <c r="P341">
        <v>0</v>
      </c>
      <c r="Q341" s="36" t="str">
        <f t="shared" si="122"/>
        <v xml:space="preserve"> </v>
      </c>
      <c r="R341" t="str">
        <f t="shared" si="123"/>
        <v xml:space="preserve"> </v>
      </c>
      <c r="S341" s="37">
        <f t="shared" si="124"/>
        <v>0.18360277480258674</v>
      </c>
      <c r="T341" s="37" t="str">
        <f t="shared" si="125"/>
        <v/>
      </c>
      <c r="U341" s="37" t="str">
        <f t="shared" si="126"/>
        <v xml:space="preserve"> </v>
      </c>
      <c r="V341" s="37" t="str">
        <f t="shared" si="127"/>
        <v xml:space="preserve"> </v>
      </c>
      <c r="W341" s="37" t="str">
        <f t="shared" si="128"/>
        <v xml:space="preserve"> </v>
      </c>
      <c r="X341" s="37" t="str">
        <f t="shared" si="129"/>
        <v xml:space="preserve"> </v>
      </c>
      <c r="Y341" t="str">
        <f t="shared" si="113"/>
        <v xml:space="preserve"> </v>
      </c>
      <c r="Z341" s="1" t="str">
        <f t="shared" si="130"/>
        <v xml:space="preserve"> </v>
      </c>
      <c r="AA341" t="str">
        <f t="shared" si="114"/>
        <v xml:space="preserve"> </v>
      </c>
      <c r="AB341" s="1" t="str">
        <f t="shared" si="131"/>
        <v xml:space="preserve"> </v>
      </c>
      <c r="AC341">
        <f t="shared" si="115"/>
        <v>119</v>
      </c>
      <c r="AD341" s="1" t="str">
        <f t="shared" si="132"/>
        <v xml:space="preserve"> </v>
      </c>
      <c r="AE341" t="str">
        <f t="shared" si="116"/>
        <v xml:space="preserve"> </v>
      </c>
      <c r="AF341" t="str">
        <f t="shared" si="117"/>
        <v xml:space="preserve"> </v>
      </c>
      <c r="AG341" t="str">
        <f t="shared" si="133"/>
        <v xml:space="preserve"> </v>
      </c>
      <c r="AH341" t="str">
        <f t="shared" si="134"/>
        <v xml:space="preserve"> </v>
      </c>
      <c r="AI341" t="str">
        <f t="shared" si="118"/>
        <v xml:space="preserve"> 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649</v>
      </c>
      <c r="AP341" t="s">
        <v>1047</v>
      </c>
      <c r="AQ341" t="e">
        <v>#VALUE!</v>
      </c>
      <c r="AR341" t="e">
        <v>#VALUE!</v>
      </c>
      <c r="AS341">
        <v>18.360277136258674</v>
      </c>
      <c r="AT341" t="e">
        <v>#VALUE!</v>
      </c>
      <c r="AU341" t="e">
        <v>#VALUE!</v>
      </c>
      <c r="AV341" t="s">
        <v>1462</v>
      </c>
    </row>
    <row r="342" spans="1:48" x14ac:dyDescent="0.25">
      <c r="A342">
        <v>3.4500000000000226E-9</v>
      </c>
      <c r="B342" t="s">
        <v>571</v>
      </c>
      <c r="C342">
        <v>19</v>
      </c>
      <c r="D342" s="2">
        <v>0</v>
      </c>
      <c r="E342">
        <v>11</v>
      </c>
      <c r="F342">
        <v>30</v>
      </c>
      <c r="G342">
        <v>38.5</v>
      </c>
      <c r="H342">
        <v>25.34</v>
      </c>
      <c r="I342">
        <v>5064.38763096</v>
      </c>
      <c r="J342">
        <v>5.507498369919583</v>
      </c>
      <c r="K342">
        <v>4.446394104228812</v>
      </c>
      <c r="L342">
        <v>3.8133031267923814</v>
      </c>
      <c r="M342">
        <v>3.1963335220079743</v>
      </c>
      <c r="N342">
        <v>3.5640000000000001</v>
      </c>
      <c r="O342">
        <v>64.807692307692292</v>
      </c>
      <c r="P342">
        <v>0</v>
      </c>
      <c r="Q342" s="36" t="str">
        <f t="shared" si="122"/>
        <v xml:space="preserve"> </v>
      </c>
      <c r="R342" t="str">
        <f t="shared" si="123"/>
        <v xml:space="preserve"> </v>
      </c>
      <c r="S342" s="37">
        <f t="shared" si="124"/>
        <v>0.51933702002458559</v>
      </c>
      <c r="T342" s="37" t="str">
        <f t="shared" si="125"/>
        <v/>
      </c>
      <c r="U342" s="37" t="str">
        <f t="shared" si="126"/>
        <v/>
      </c>
      <c r="V342" s="37">
        <f t="shared" si="127"/>
        <v>-0.68070533670575328</v>
      </c>
      <c r="W342" s="37" t="str">
        <f t="shared" si="128"/>
        <v/>
      </c>
      <c r="X342" s="37">
        <f t="shared" si="129"/>
        <v>-0.66404711681863071</v>
      </c>
      <c r="Y342" t="str">
        <f t="shared" si="113"/>
        <v xml:space="preserve"> </v>
      </c>
      <c r="Z342" s="1">
        <f t="shared" si="130"/>
        <v>5</v>
      </c>
      <c r="AA342" t="str">
        <f t="shared" si="114"/>
        <v xml:space="preserve"> </v>
      </c>
      <c r="AB342" s="1">
        <f t="shared" si="131"/>
        <v>4</v>
      </c>
      <c r="AC342">
        <f t="shared" si="115"/>
        <v>3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>
        <f t="shared" si="135"/>
        <v>64.80769231114229</v>
      </c>
      <c r="AL342" t="str">
        <f t="shared" si="136"/>
        <v xml:space="preserve"> </v>
      </c>
      <c r="AM342">
        <f t="shared" si="120"/>
        <v>6</v>
      </c>
      <c r="AN342" t="str">
        <f t="shared" si="121"/>
        <v xml:space="preserve"> </v>
      </c>
      <c r="AO342" t="s">
        <v>571</v>
      </c>
      <c r="AP342" t="s">
        <v>1078</v>
      </c>
      <c r="AQ342">
        <v>68.07053367057533</v>
      </c>
      <c r="AR342">
        <v>66.404711681863077</v>
      </c>
      <c r="AS342">
        <v>51.933701657458563</v>
      </c>
      <c r="AT342">
        <v>-68.07053367057533</v>
      </c>
      <c r="AU342">
        <v>-66.404711681863077</v>
      </c>
      <c r="AV342" t="s">
        <v>1463</v>
      </c>
    </row>
    <row r="343" spans="1:48" x14ac:dyDescent="0.25">
      <c r="A343">
        <v>3.4600000000000228E-9</v>
      </c>
      <c r="B343" t="s">
        <v>430</v>
      </c>
      <c r="C343">
        <v>7</v>
      </c>
      <c r="D343" s="2">
        <v>1</v>
      </c>
      <c r="E343">
        <v>8</v>
      </c>
      <c r="F343">
        <v>16</v>
      </c>
      <c r="G343">
        <v>27</v>
      </c>
      <c r="H343">
        <v>25.16</v>
      </c>
      <c r="I343">
        <v>9134.0029945999995</v>
      </c>
      <c r="J343">
        <v>18.678544914625093</v>
      </c>
      <c r="K343">
        <v>17.423822714681442</v>
      </c>
      <c r="L343">
        <v>10.571409073977502</v>
      </c>
      <c r="M343">
        <v>9.9620909856781807</v>
      </c>
      <c r="N343">
        <v>1.266</v>
      </c>
      <c r="O343">
        <v>-14.285714285714295</v>
      </c>
      <c r="P343">
        <v>3.251192368839428</v>
      </c>
      <c r="Q343" s="36" t="str">
        <f t="shared" si="122"/>
        <v xml:space="preserve"> </v>
      </c>
      <c r="R343" t="str">
        <f t="shared" si="123"/>
        <v xml:space="preserve"> </v>
      </c>
      <c r="S343" s="37" t="str">
        <f t="shared" si="124"/>
        <v/>
      </c>
      <c r="T343" s="37" t="str">
        <f t="shared" si="125"/>
        <v/>
      </c>
      <c r="U343" s="37" t="str">
        <f t="shared" si="126"/>
        <v/>
      </c>
      <c r="V343" s="37" t="str">
        <f t="shared" si="127"/>
        <v/>
      </c>
      <c r="W343" s="37" t="str">
        <f t="shared" si="128"/>
        <v/>
      </c>
      <c r="X343" s="37" t="str">
        <f t="shared" si="129"/>
        <v/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 t="str">
        <f t="shared" si="115"/>
        <v xml:space="preserve"> 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>
        <f t="shared" si="133"/>
        <v>3.2511923722994278</v>
      </c>
      <c r="AH343" t="str">
        <f t="shared" si="134"/>
        <v xml:space="preserve"> </v>
      </c>
      <c r="AI343">
        <f t="shared" si="118"/>
        <v>95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430</v>
      </c>
      <c r="AP343" t="s">
        <v>1026</v>
      </c>
      <c r="AQ343">
        <v>-8.287997721709095</v>
      </c>
      <c r="AR343">
        <v>6.8656427353094855</v>
      </c>
      <c r="AS343">
        <v>7.3131955484896594</v>
      </c>
      <c r="AT343">
        <v>8.287997721709095</v>
      </c>
      <c r="AU343">
        <v>-6.8656427353094855</v>
      </c>
      <c r="AV343" t="s">
        <v>1464</v>
      </c>
    </row>
    <row r="344" spans="1:48" x14ac:dyDescent="0.25">
      <c r="A344">
        <v>3.470000000000023E-9</v>
      </c>
      <c r="B344" t="s">
        <v>429</v>
      </c>
      <c r="C344">
        <v>21</v>
      </c>
      <c r="D344" s="2">
        <v>2</v>
      </c>
      <c r="E344">
        <v>16</v>
      </c>
      <c r="F344">
        <v>39</v>
      </c>
      <c r="G344">
        <v>90</v>
      </c>
      <c r="H344">
        <v>77.48</v>
      </c>
      <c r="I344">
        <v>123046.63511296001</v>
      </c>
      <c r="J344">
        <v>29.160707564922845</v>
      </c>
      <c r="K344">
        <v>24.690885914595285</v>
      </c>
      <c r="L344">
        <v>20.530015817683569</v>
      </c>
      <c r="M344">
        <v>18.001972266066719</v>
      </c>
      <c r="N344">
        <v>2.657</v>
      </c>
      <c r="O344">
        <v>-1.0869565217391313</v>
      </c>
      <c r="P344">
        <v>1.0996386164171399</v>
      </c>
      <c r="Q344" s="36" t="str">
        <f t="shared" si="122"/>
        <v xml:space="preserve"> </v>
      </c>
      <c r="R344" t="str">
        <f t="shared" si="123"/>
        <v xml:space="preserve"> </v>
      </c>
      <c r="S344" s="37">
        <f t="shared" si="124"/>
        <v>0.1615900912345844</v>
      </c>
      <c r="T344" s="37" t="str">
        <f t="shared" si="125"/>
        <v/>
      </c>
      <c r="U344" s="37">
        <f t="shared" si="126"/>
        <v>0.69057849462422727</v>
      </c>
      <c r="V344" s="37" t="str">
        <f t="shared" si="127"/>
        <v/>
      </c>
      <c r="W344" s="37">
        <f t="shared" si="128"/>
        <v>0.80869911894770574</v>
      </c>
      <c r="X344" s="37" t="str">
        <f t="shared" si="129"/>
        <v/>
      </c>
      <c r="Y344">
        <f t="shared" si="113"/>
        <v>15</v>
      </c>
      <c r="Z344" s="1" t="str">
        <f t="shared" si="130"/>
        <v xml:space="preserve"> </v>
      </c>
      <c r="AA344">
        <f t="shared" si="114"/>
        <v>19</v>
      </c>
      <c r="AB344" s="1" t="str">
        <f t="shared" si="131"/>
        <v xml:space="preserve"> </v>
      </c>
      <c r="AC344">
        <f t="shared" si="115"/>
        <v>149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429</v>
      </c>
      <c r="AP344" t="s">
        <v>1028</v>
      </c>
      <c r="AQ344">
        <v>-69.057849462422723</v>
      </c>
      <c r="AR344">
        <v>-80.869911894770581</v>
      </c>
      <c r="AS344">
        <v>16.159008776458439</v>
      </c>
      <c r="AT344">
        <v>69.057849462422723</v>
      </c>
      <c r="AU344">
        <v>80.869911894770581</v>
      </c>
      <c r="AV344" t="s">
        <v>1465</v>
      </c>
    </row>
    <row r="345" spans="1:48" x14ac:dyDescent="0.25">
      <c r="A345">
        <v>3.4800000000000231E-9</v>
      </c>
      <c r="B345" t="s">
        <v>750</v>
      </c>
      <c r="C345">
        <v>11</v>
      </c>
      <c r="D345" s="2">
        <v>1</v>
      </c>
      <c r="E345">
        <v>5</v>
      </c>
      <c r="F345">
        <v>17</v>
      </c>
      <c r="G345">
        <v>28</v>
      </c>
      <c r="H345">
        <v>27.14</v>
      </c>
      <c r="I345">
        <v>9640.3345082600008</v>
      </c>
      <c r="J345">
        <v>15.394214407260352</v>
      </c>
      <c r="K345">
        <v>11.623126338329765</v>
      </c>
      <c r="L345">
        <v>9.4893402813626953</v>
      </c>
      <c r="M345">
        <v>8.8155144536025549</v>
      </c>
      <c r="N345">
        <v>1.661</v>
      </c>
      <c r="O345">
        <v>0.89622265495997666</v>
      </c>
      <c r="P345">
        <v>4.8231392778187177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/>
      </c>
      <c r="V345" s="37" t="str">
        <f t="shared" si="127"/>
        <v/>
      </c>
      <c r="W345" s="37" t="str">
        <f t="shared" si="128"/>
        <v/>
      </c>
      <c r="X345" s="37">
        <f t="shared" si="129"/>
        <v>-0.16398693704307887</v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>
        <f t="shared" si="131"/>
        <v>122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>
        <f t="shared" si="133"/>
        <v>4.8231392812987179</v>
      </c>
      <c r="AH345" t="str">
        <f t="shared" si="134"/>
        <v xml:space="preserve"> </v>
      </c>
      <c r="AI345">
        <f t="shared" si="118"/>
        <v>17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750</v>
      </c>
      <c r="AP345" t="s">
        <v>1031</v>
      </c>
      <c r="AQ345">
        <v>10.752756048161915</v>
      </c>
      <c r="AR345">
        <v>16.398693704307888</v>
      </c>
      <c r="AS345">
        <v>3.1687546057479699</v>
      </c>
      <c r="AT345">
        <v>-10.752756048161915</v>
      </c>
      <c r="AU345">
        <v>-16.398693704307888</v>
      </c>
      <c r="AV345" t="s">
        <v>1466</v>
      </c>
    </row>
    <row r="346" spans="1:48" x14ac:dyDescent="0.25">
      <c r="A346">
        <v>3.4900000000000233E-9</v>
      </c>
      <c r="B346" t="s">
        <v>434</v>
      </c>
      <c r="C346">
        <v>14</v>
      </c>
      <c r="D346" s="2">
        <v>0</v>
      </c>
      <c r="E346">
        <v>8</v>
      </c>
      <c r="F346">
        <v>22</v>
      </c>
      <c r="G346">
        <v>365</v>
      </c>
      <c r="H346">
        <v>312.08999999999997</v>
      </c>
      <c r="I346">
        <v>54342.177835709997</v>
      </c>
      <c r="J346">
        <v>16.468260250118725</v>
      </c>
      <c r="K346">
        <v>14.944691854618588</v>
      </c>
      <c r="L346">
        <v>13.411369291017895</v>
      </c>
      <c r="M346">
        <v>12.610060327065506</v>
      </c>
      <c r="N346">
        <v>16.920000000000002</v>
      </c>
      <c r="O346">
        <v>18.008146421420644</v>
      </c>
      <c r="P346">
        <v>1.662981832163799</v>
      </c>
      <c r="Q346" s="36" t="str">
        <f t="shared" si="122"/>
        <v xml:space="preserve"> </v>
      </c>
      <c r="R346" t="str">
        <f t="shared" si="123"/>
        <v xml:space="preserve"> </v>
      </c>
      <c r="S346" s="37">
        <f t="shared" si="124"/>
        <v>0.16953443266107254</v>
      </c>
      <c r="T346" s="37" t="str">
        <f t="shared" si="125"/>
        <v/>
      </c>
      <c r="U346" s="37" t="str">
        <f t="shared" si="126"/>
        <v/>
      </c>
      <c r="V346" s="37" t="str">
        <f t="shared" si="127"/>
        <v/>
      </c>
      <c r="W346" s="37">
        <f t="shared" si="128"/>
        <v>0.181544721444026</v>
      </c>
      <c r="X346" s="37" t="str">
        <f t="shared" si="129"/>
        <v/>
      </c>
      <c r="Y346" t="str">
        <f t="shared" si="113"/>
        <v xml:space="preserve"> </v>
      </c>
      <c r="Z346" s="1" t="str">
        <f t="shared" si="130"/>
        <v xml:space="preserve"> </v>
      </c>
      <c r="AA346">
        <f t="shared" si="114"/>
        <v>94</v>
      </c>
      <c r="AB346" s="1" t="str">
        <f t="shared" si="131"/>
        <v xml:space="preserve"> </v>
      </c>
      <c r="AC346">
        <f t="shared" si="115"/>
        <v>142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 t="str">
        <f t="shared" si="133"/>
        <v xml:space="preserve"> </v>
      </c>
      <c r="AH346" t="str">
        <f t="shared" si="134"/>
        <v xml:space="preserve"> </v>
      </c>
      <c r="AI346" t="str">
        <f t="shared" si="118"/>
        <v xml:space="preserve"> 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434</v>
      </c>
      <c r="AP346" t="s">
        <v>1031</v>
      </c>
      <c r="AQ346">
        <v>4.5260250947570686</v>
      </c>
      <c r="AR346">
        <v>-18.1544721444026</v>
      </c>
      <c r="AS346">
        <v>16.953442917107253</v>
      </c>
      <c r="AT346">
        <v>-4.5260250947570686</v>
      </c>
      <c r="AU346">
        <v>18.1544721444026</v>
      </c>
      <c r="AV346" t="s">
        <v>1467</v>
      </c>
    </row>
    <row r="347" spans="1:48" x14ac:dyDescent="0.25">
      <c r="A347">
        <v>3.5000000000000235E-9</v>
      </c>
      <c r="B347" t="s">
        <v>601</v>
      </c>
      <c r="C347">
        <v>7</v>
      </c>
      <c r="D347" s="2">
        <v>2</v>
      </c>
      <c r="E347">
        <v>22</v>
      </c>
      <c r="F347">
        <v>31</v>
      </c>
      <c r="G347">
        <v>46.5</v>
      </c>
      <c r="H347">
        <v>42.65</v>
      </c>
      <c r="I347">
        <v>16318.7198837</v>
      </c>
      <c r="J347" t="s">
        <v>1019</v>
      </c>
      <c r="K347">
        <v>22.734541577825158</v>
      </c>
      <c r="L347">
        <v>14.154811056131615</v>
      </c>
      <c r="M347">
        <v>10.602827189224314</v>
      </c>
      <c r="N347">
        <v>0.13800000000000001</v>
      </c>
      <c r="O347">
        <v>263.84885305802862</v>
      </c>
      <c r="P347">
        <v>0.51817116060961321</v>
      </c>
      <c r="Q347" s="36" t="str">
        <f t="shared" si="122"/>
        <v xml:space="preserve"> </v>
      </c>
      <c r="R347" t="str">
        <f t="shared" si="123"/>
        <v xml:space="preserve"> </v>
      </c>
      <c r="S347" s="37" t="str">
        <f t="shared" si="124"/>
        <v/>
      </c>
      <c r="T347" s="37" t="str">
        <f t="shared" si="125"/>
        <v/>
      </c>
      <c r="U347" s="37" t="str">
        <f t="shared" si="126"/>
        <v xml:space="preserve"> </v>
      </c>
      <c r="V347" s="37" t="str">
        <f t="shared" si="127"/>
        <v xml:space="preserve"> </v>
      </c>
      <c r="W347" s="37">
        <f t="shared" si="128"/>
        <v>0.24704211206911686</v>
      </c>
      <c r="X347" s="37" t="str">
        <f t="shared" si="129"/>
        <v/>
      </c>
      <c r="Y347" t="str">
        <f t="shared" si="113"/>
        <v xml:space="preserve"> </v>
      </c>
      <c r="Z347" s="1" t="str">
        <f t="shared" si="130"/>
        <v xml:space="preserve"> </v>
      </c>
      <c r="AA347">
        <f t="shared" si="114"/>
        <v>81</v>
      </c>
      <c r="AB347" s="1" t="str">
        <f t="shared" si="131"/>
        <v xml:space="preserve"> </v>
      </c>
      <c r="AC347" t="str">
        <f t="shared" si="115"/>
        <v xml:space="preserve"> </v>
      </c>
      <c r="AD347" s="1" t="str">
        <f t="shared" si="132"/>
        <v xml:space="preserve"> </v>
      </c>
      <c r="AE347" t="str">
        <f t="shared" si="116"/>
        <v xml:space="preserve"> 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 t="str">
        <f t="shared" si="136"/>
        <v xml:space="preserve"> </v>
      </c>
      <c r="AM347" t="str">
        <f t="shared" si="120"/>
        <v xml:space="preserve"> </v>
      </c>
      <c r="AN347" t="str">
        <f t="shared" si="121"/>
        <v xml:space="preserve"> </v>
      </c>
      <c r="AO347" t="s">
        <v>601</v>
      </c>
      <c r="AP347" t="s">
        <v>1078</v>
      </c>
      <c r="AQ347" t="e">
        <v>#VALUE!</v>
      </c>
      <c r="AR347">
        <v>-24.704211206911687</v>
      </c>
      <c r="AS347">
        <v>9.0269636576787882</v>
      </c>
      <c r="AT347" t="e">
        <v>#VALUE!</v>
      </c>
      <c r="AU347">
        <v>24.704211206911687</v>
      </c>
      <c r="AV347" t="s">
        <v>1468</v>
      </c>
    </row>
    <row r="348" spans="1:48" x14ac:dyDescent="0.25">
      <c r="A348">
        <v>3.5100000000000237E-9</v>
      </c>
      <c r="B348" t="s">
        <v>680</v>
      </c>
      <c r="C348">
        <v>8</v>
      </c>
      <c r="D348" s="2">
        <v>0</v>
      </c>
      <c r="E348">
        <v>2</v>
      </c>
      <c r="F348">
        <v>10</v>
      </c>
      <c r="G348">
        <v>42</v>
      </c>
      <c r="H348">
        <v>37.67</v>
      </c>
      <c r="I348">
        <v>11430.18191935</v>
      </c>
      <c r="J348">
        <v>12.202785876255264</v>
      </c>
      <c r="K348">
        <v>12.120334620334621</v>
      </c>
      <c r="L348">
        <v>15.121951245188393</v>
      </c>
      <c r="M348">
        <v>16.08062707835289</v>
      </c>
      <c r="N348">
        <v>2.98</v>
      </c>
      <c r="O348">
        <v>108.58666167804697</v>
      </c>
      <c r="P348">
        <v>0.31855588001061852</v>
      </c>
      <c r="Q348" s="36">
        <f t="shared" si="122"/>
        <v>80.000000003509996</v>
      </c>
      <c r="R348" t="str">
        <f t="shared" si="123"/>
        <v xml:space="preserve"> </v>
      </c>
      <c r="S348" s="37" t="str">
        <f t="shared" si="124"/>
        <v/>
      </c>
      <c r="T348" s="37" t="str">
        <f t="shared" si="125"/>
        <v/>
      </c>
      <c r="U348" s="37" t="str">
        <f t="shared" si="126"/>
        <v/>
      </c>
      <c r="V348" s="37" t="str">
        <f t="shared" si="127"/>
        <v/>
      </c>
      <c r="W348" s="37">
        <f t="shared" si="128"/>
        <v>0.33224738533243214</v>
      </c>
      <c r="X348" s="37" t="str">
        <f t="shared" si="129"/>
        <v/>
      </c>
      <c r="Y348" t="str">
        <f t="shared" si="113"/>
        <v xml:space="preserve"> </v>
      </c>
      <c r="Z348" s="1" t="str">
        <f t="shared" si="130"/>
        <v xml:space="preserve"> </v>
      </c>
      <c r="AA348">
        <f t="shared" si="114"/>
        <v>66</v>
      </c>
      <c r="AB348" s="1" t="str">
        <f t="shared" si="131"/>
        <v xml:space="preserve"> </v>
      </c>
      <c r="AC348" t="str">
        <f t="shared" si="115"/>
        <v xml:space="preserve"> </v>
      </c>
      <c r="AD348" s="1" t="str">
        <f t="shared" si="132"/>
        <v xml:space="preserve"> </v>
      </c>
      <c r="AE348">
        <f t="shared" si="116"/>
        <v>31</v>
      </c>
      <c r="AF348" t="str">
        <f t="shared" si="117"/>
        <v xml:space="preserve"> </v>
      </c>
      <c r="AG348" t="str">
        <f t="shared" si="133"/>
        <v xml:space="preserve"> </v>
      </c>
      <c r="AH348" t="str">
        <f t="shared" si="134"/>
        <v xml:space="preserve"> </v>
      </c>
      <c r="AI348" t="str">
        <f t="shared" si="118"/>
        <v xml:space="preserve"> 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680</v>
      </c>
      <c r="AP348" t="s">
        <v>1026</v>
      </c>
      <c r="AQ348">
        <v>29.254914919428199</v>
      </c>
      <c r="AR348">
        <v>-33.224738533243212</v>
      </c>
      <c r="AS348">
        <v>11.494558003716481</v>
      </c>
      <c r="AT348">
        <v>-29.254914919428199</v>
      </c>
      <c r="AU348">
        <v>33.224738533243212</v>
      </c>
      <c r="AV348" t="s">
        <v>1469</v>
      </c>
    </row>
    <row r="349" spans="1:48" x14ac:dyDescent="0.25">
      <c r="A349">
        <v>3.5200000000000238E-9</v>
      </c>
      <c r="B349" t="s">
        <v>432</v>
      </c>
      <c r="C349">
        <v>11</v>
      </c>
      <c r="D349" s="2">
        <v>1</v>
      </c>
      <c r="E349">
        <v>15</v>
      </c>
      <c r="F349">
        <v>27</v>
      </c>
      <c r="G349">
        <v>188</v>
      </c>
      <c r="H349">
        <v>172.35</v>
      </c>
      <c r="I349">
        <v>48263.129825399999</v>
      </c>
      <c r="J349">
        <v>17.022222222222222</v>
      </c>
      <c r="K349">
        <v>15.230646871686107</v>
      </c>
      <c r="L349">
        <v>10.962709439935916</v>
      </c>
      <c r="M349">
        <v>10.348209559816366</v>
      </c>
      <c r="N349">
        <v>9.16</v>
      </c>
      <c r="O349">
        <v>47.804015745602925</v>
      </c>
      <c r="P349">
        <v>1.8578474035393095</v>
      </c>
      <c r="Q349" s="36" t="str">
        <f t="shared" si="122"/>
        <v xml:space="preserve"> </v>
      </c>
      <c r="R349" t="str">
        <f t="shared" si="123"/>
        <v xml:space="preserve"> </v>
      </c>
      <c r="S349" s="37" t="str">
        <f t="shared" si="124"/>
        <v/>
      </c>
      <c r="T349" s="37" t="str">
        <f t="shared" si="125"/>
        <v/>
      </c>
      <c r="U349" s="37" t="str">
        <f t="shared" si="126"/>
        <v/>
      </c>
      <c r="V349" s="37" t="str">
        <f t="shared" si="127"/>
        <v/>
      </c>
      <c r="W349" s="37" t="str">
        <f t="shared" si="128"/>
        <v/>
      </c>
      <c r="X349" s="37" t="str">
        <f t="shared" si="129"/>
        <v/>
      </c>
      <c r="Y349" t="str">
        <f t="shared" si="113"/>
        <v xml:space="preserve"> </v>
      </c>
      <c r="Z349" s="1" t="str">
        <f t="shared" si="130"/>
        <v xml:space="preserve"> </v>
      </c>
      <c r="AA349" t="str">
        <f t="shared" si="114"/>
        <v xml:space="preserve"> </v>
      </c>
      <c r="AB349" s="1" t="str">
        <f t="shared" si="131"/>
        <v xml:space="preserve"> </v>
      </c>
      <c r="AC349" t="str">
        <f t="shared" si="115"/>
        <v xml:space="preserve"> 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 t="str">
        <f t="shared" si="133"/>
        <v xml:space="preserve"> </v>
      </c>
      <c r="AH349" t="str">
        <f t="shared" si="134"/>
        <v xml:space="preserve"> </v>
      </c>
      <c r="AI349" t="str">
        <f t="shared" si="118"/>
        <v xml:space="preserve"> 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432</v>
      </c>
      <c r="AP349" t="s">
        <v>1031</v>
      </c>
      <c r="AQ349">
        <v>1.3144562575031826</v>
      </c>
      <c r="AR349">
        <v>3.4182775046247671</v>
      </c>
      <c r="AS349">
        <v>9.0803597331012611</v>
      </c>
      <c r="AT349">
        <v>-1.3144562575031826</v>
      </c>
      <c r="AU349">
        <v>-3.4182775046247671</v>
      </c>
      <c r="AV349" t="s">
        <v>1470</v>
      </c>
    </row>
    <row r="350" spans="1:48" x14ac:dyDescent="0.25">
      <c r="A350">
        <v>3.530000000000024E-9</v>
      </c>
      <c r="B350" t="s">
        <v>587</v>
      </c>
      <c r="C350">
        <v>18</v>
      </c>
      <c r="D350" s="2">
        <v>1</v>
      </c>
      <c r="E350">
        <v>11</v>
      </c>
      <c r="F350">
        <v>30</v>
      </c>
      <c r="G350">
        <v>90</v>
      </c>
      <c r="H350">
        <v>77.92</v>
      </c>
      <c r="I350">
        <v>20202.182195840003</v>
      </c>
      <c r="J350">
        <v>17.613019891500905</v>
      </c>
      <c r="K350">
        <v>15.757330637007078</v>
      </c>
      <c r="L350">
        <v>10.869011814128106</v>
      </c>
      <c r="M350">
        <v>10.210477949940406</v>
      </c>
      <c r="N350">
        <v>4.4240000000000004</v>
      </c>
      <c r="O350">
        <v>22.098765432098759</v>
      </c>
      <c r="P350">
        <v>2.0508213552361396</v>
      </c>
      <c r="Q350" s="36" t="str">
        <f t="shared" si="122"/>
        <v xml:space="preserve"> </v>
      </c>
      <c r="R350" t="str">
        <f t="shared" si="123"/>
        <v xml:space="preserve"> </v>
      </c>
      <c r="S350" s="37">
        <f t="shared" si="124"/>
        <v>0.15503080435135522</v>
      </c>
      <c r="T350" s="37" t="str">
        <f t="shared" si="125"/>
        <v/>
      </c>
      <c r="U350" s="37" t="str">
        <f t="shared" si="126"/>
        <v/>
      </c>
      <c r="V350" s="37" t="str">
        <f t="shared" si="127"/>
        <v/>
      </c>
      <c r="W350" s="37" t="str">
        <f t="shared" si="128"/>
        <v/>
      </c>
      <c r="X350" s="37" t="str">
        <f t="shared" si="129"/>
        <v/>
      </c>
      <c r="Y350" t="str">
        <f t="shared" si="113"/>
        <v xml:space="preserve"> </v>
      </c>
      <c r="Z350" s="1" t="str">
        <f t="shared" si="130"/>
        <v xml:space="preserve"> </v>
      </c>
      <c r="AA350" t="str">
        <f t="shared" si="114"/>
        <v xml:space="preserve"> </v>
      </c>
      <c r="AB350" s="1" t="str">
        <f t="shared" si="131"/>
        <v xml:space="preserve"> </v>
      </c>
      <c r="AC350">
        <f t="shared" si="115"/>
        <v>152</v>
      </c>
      <c r="AD350" s="1" t="str">
        <f t="shared" si="132"/>
        <v xml:space="preserve"> </v>
      </c>
      <c r="AE350" t="str">
        <f t="shared" si="116"/>
        <v xml:space="preserve"> </v>
      </c>
      <c r="AF350" t="str">
        <f t="shared" si="117"/>
        <v xml:space="preserve"> </v>
      </c>
      <c r="AG350">
        <f t="shared" si="133"/>
        <v>2.0508213587661395</v>
      </c>
      <c r="AH350" t="str">
        <f t="shared" si="134"/>
        <v xml:space="preserve"> </v>
      </c>
      <c r="AI350">
        <f t="shared" si="118"/>
        <v>190</v>
      </c>
      <c r="AJ350" t="str">
        <f t="shared" si="119"/>
        <v xml:space="preserve"> </v>
      </c>
      <c r="AK350" t="str">
        <f t="shared" si="135"/>
        <v xml:space="preserve"> </v>
      </c>
      <c r="AL350" t="str">
        <f t="shared" si="136"/>
        <v xml:space="preserve"> </v>
      </c>
      <c r="AM350" t="str">
        <f t="shared" si="120"/>
        <v xml:space="preserve"> </v>
      </c>
      <c r="AN350" t="str">
        <f t="shared" si="121"/>
        <v xml:space="preserve"> </v>
      </c>
      <c r="AO350" t="s">
        <v>587</v>
      </c>
      <c r="AP350" t="s">
        <v>1033</v>
      </c>
      <c r="AQ350">
        <v>-2.1106658254674393</v>
      </c>
      <c r="AR350">
        <v>4.243755744637145</v>
      </c>
      <c r="AS350">
        <v>15.503080082135522</v>
      </c>
      <c r="AT350">
        <v>2.1106658254674393</v>
      </c>
      <c r="AU350">
        <v>-4.243755744637145</v>
      </c>
      <c r="AV350" t="s">
        <v>1471</v>
      </c>
    </row>
    <row r="351" spans="1:48" x14ac:dyDescent="0.25">
      <c r="A351">
        <v>3.5400000000000242E-9</v>
      </c>
      <c r="B351" t="s">
        <v>534</v>
      </c>
      <c r="C351">
        <v>7</v>
      </c>
      <c r="D351" s="2">
        <v>1</v>
      </c>
      <c r="E351">
        <v>14</v>
      </c>
      <c r="F351">
        <v>22</v>
      </c>
      <c r="G351">
        <v>118</v>
      </c>
      <c r="H351">
        <v>99.38</v>
      </c>
      <c r="I351">
        <v>22189.743892679999</v>
      </c>
      <c r="J351">
        <v>13.783633841886269</v>
      </c>
      <c r="K351">
        <v>12.522681451612902</v>
      </c>
      <c r="L351" t="s">
        <v>1019</v>
      </c>
      <c r="M351" t="s">
        <v>1019</v>
      </c>
      <c r="N351">
        <v>6.61</v>
      </c>
      <c r="O351">
        <v>23.57139783227489</v>
      </c>
      <c r="P351">
        <v>2.2922117126182333</v>
      </c>
      <c r="Q351" s="36" t="str">
        <f t="shared" si="122"/>
        <v xml:space="preserve"> </v>
      </c>
      <c r="R351" t="str">
        <f t="shared" si="123"/>
        <v xml:space="preserve"> </v>
      </c>
      <c r="S351" s="37">
        <f t="shared" si="124"/>
        <v>0.18736164572152561</v>
      </c>
      <c r="T351" s="37" t="str">
        <f t="shared" si="125"/>
        <v/>
      </c>
      <c r="U351" s="37" t="str">
        <f t="shared" si="126"/>
        <v/>
      </c>
      <c r="V351" s="37" t="str">
        <f t="shared" si="127"/>
        <v/>
      </c>
      <c r="W351" s="37" t="str">
        <f t="shared" si="128"/>
        <v xml:space="preserve"> </v>
      </c>
      <c r="X351" s="37" t="str">
        <f t="shared" si="129"/>
        <v xml:space="preserve"> </v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 t="str">
        <f t="shared" si="131"/>
        <v xml:space="preserve"> </v>
      </c>
      <c r="AC351">
        <f t="shared" si="115"/>
        <v>116</v>
      </c>
      <c r="AD351" s="1" t="str">
        <f t="shared" si="132"/>
        <v xml:space="preserve"> </v>
      </c>
      <c r="AE351" t="str">
        <f t="shared" si="116"/>
        <v xml:space="preserve"> </v>
      </c>
      <c r="AF351" t="str">
        <f t="shared" si="117"/>
        <v xml:space="preserve"> </v>
      </c>
      <c r="AG351">
        <f t="shared" si="133"/>
        <v>2.2922117161582332</v>
      </c>
      <c r="AH351" t="str">
        <f t="shared" si="134"/>
        <v xml:space="preserve"> </v>
      </c>
      <c r="AI351">
        <f t="shared" si="118"/>
        <v>170</v>
      </c>
      <c r="AJ351" t="str">
        <f t="shared" si="119"/>
        <v xml:space="preserve"> </v>
      </c>
      <c r="AK351" t="str">
        <f t="shared" si="135"/>
        <v xml:space="preserve"> </v>
      </c>
      <c r="AL351" t="str">
        <f t="shared" si="136"/>
        <v xml:space="preserve"> </v>
      </c>
      <c r="AM351" t="str">
        <f t="shared" si="120"/>
        <v xml:space="preserve"> </v>
      </c>
      <c r="AN351" t="str">
        <f t="shared" si="121"/>
        <v xml:space="preserve"> </v>
      </c>
      <c r="AO351" t="s">
        <v>534</v>
      </c>
      <c r="AP351" t="s">
        <v>1024</v>
      </c>
      <c r="AQ351">
        <v>20.090022167713826</v>
      </c>
      <c r="AR351" t="e">
        <v>#VALUE!</v>
      </c>
      <c r="AS351">
        <v>18.736164218152563</v>
      </c>
      <c r="AT351">
        <v>-20.090022167713826</v>
      </c>
      <c r="AU351" t="e">
        <v>#VALUE!</v>
      </c>
      <c r="AV351" t="s">
        <v>1472</v>
      </c>
    </row>
    <row r="352" spans="1:48" x14ac:dyDescent="0.25">
      <c r="A352">
        <v>3.5500000000000243E-9</v>
      </c>
      <c r="B352" t="s">
        <v>436</v>
      </c>
      <c r="C352">
        <v>11</v>
      </c>
      <c r="D352" s="2">
        <v>0</v>
      </c>
      <c r="E352">
        <v>5</v>
      </c>
      <c r="F352">
        <v>16</v>
      </c>
      <c r="G352">
        <v>76</v>
      </c>
      <c r="H352">
        <v>58.95</v>
      </c>
      <c r="I352">
        <v>18648.448617599999</v>
      </c>
      <c r="J352">
        <v>9.095818546520599</v>
      </c>
      <c r="K352">
        <v>11.089164785553049</v>
      </c>
      <c r="L352">
        <v>5.9293710558831316</v>
      </c>
      <c r="M352">
        <v>6.664505288883797</v>
      </c>
      <c r="N352">
        <v>7.5990000000000002</v>
      </c>
      <c r="O352">
        <v>190.31436504083098</v>
      </c>
      <c r="P352">
        <v>2.5903307888040712</v>
      </c>
      <c r="Q352" s="36" t="str">
        <f t="shared" si="122"/>
        <v xml:space="preserve"> </v>
      </c>
      <c r="R352" t="str">
        <f t="shared" si="123"/>
        <v xml:space="preserve"> </v>
      </c>
      <c r="S352" s="37">
        <f t="shared" si="124"/>
        <v>0.28922816300716708</v>
      </c>
      <c r="T352" s="37" t="str">
        <f t="shared" si="125"/>
        <v/>
      </c>
      <c r="U352" s="37" t="str">
        <f t="shared" si="126"/>
        <v/>
      </c>
      <c r="V352" s="37" t="str">
        <f t="shared" si="127"/>
        <v/>
      </c>
      <c r="W352" s="37" t="str">
        <f t="shared" si="128"/>
        <v/>
      </c>
      <c r="X352" s="37">
        <f t="shared" si="129"/>
        <v>-0.47762104520872684</v>
      </c>
      <c r="Y352" t="str">
        <f t="shared" si="113"/>
        <v xml:space="preserve"> </v>
      </c>
      <c r="Z352" s="1" t="str">
        <f t="shared" si="130"/>
        <v xml:space="preserve"> </v>
      </c>
      <c r="AA352" t="str">
        <f t="shared" si="114"/>
        <v xml:space="preserve"> </v>
      </c>
      <c r="AB352" s="1">
        <f t="shared" si="131"/>
        <v>26</v>
      </c>
      <c r="AC352">
        <f t="shared" si="115"/>
        <v>41</v>
      </c>
      <c r="AD352" s="1" t="str">
        <f t="shared" si="132"/>
        <v xml:space="preserve"> </v>
      </c>
      <c r="AE352" t="str">
        <f t="shared" si="116"/>
        <v xml:space="preserve"> </v>
      </c>
      <c r="AF352" t="str">
        <f t="shared" si="117"/>
        <v xml:space="preserve"> </v>
      </c>
      <c r="AG352">
        <f t="shared" si="133"/>
        <v>2.590330792354071</v>
      </c>
      <c r="AH352" t="str">
        <f t="shared" si="134"/>
        <v xml:space="preserve"> </v>
      </c>
      <c r="AI352">
        <f t="shared" si="118"/>
        <v>145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436</v>
      </c>
      <c r="AP352" t="s">
        <v>1022</v>
      </c>
      <c r="AQ352">
        <v>47.267413894136745</v>
      </c>
      <c r="AR352">
        <v>47.762104520872683</v>
      </c>
      <c r="AS352">
        <v>28.922815945716707</v>
      </c>
      <c r="AT352">
        <v>-47.267413894136745</v>
      </c>
      <c r="AU352">
        <v>-47.762104520872683</v>
      </c>
      <c r="AV352" t="s">
        <v>1473</v>
      </c>
    </row>
    <row r="353" spans="1:48" x14ac:dyDescent="0.25">
      <c r="A353">
        <v>3.5600000000000245E-9</v>
      </c>
      <c r="B353" t="s">
        <v>629</v>
      </c>
      <c r="C353">
        <v>30</v>
      </c>
      <c r="D353" s="2">
        <v>1</v>
      </c>
      <c r="E353">
        <v>11</v>
      </c>
      <c r="F353">
        <v>42</v>
      </c>
      <c r="G353">
        <v>300</v>
      </c>
      <c r="H353">
        <v>245.83</v>
      </c>
      <c r="I353">
        <v>149464.64000000001</v>
      </c>
      <c r="J353">
        <v>30.805764411027567</v>
      </c>
      <c r="K353">
        <v>27.48546511627907</v>
      </c>
      <c r="L353">
        <v>26.869542458600286</v>
      </c>
      <c r="M353">
        <v>23.547900441072024</v>
      </c>
      <c r="N353">
        <v>7.98</v>
      </c>
      <c r="O353">
        <v>45.939849624060145</v>
      </c>
      <c r="P353">
        <v>0.24976609852336978</v>
      </c>
      <c r="Q353" s="36">
        <f t="shared" si="122"/>
        <v>71.428571432131434</v>
      </c>
      <c r="R353" t="str">
        <f t="shared" si="123"/>
        <v xml:space="preserve"> </v>
      </c>
      <c r="S353" s="37">
        <f t="shared" si="124"/>
        <v>0.22035553380447773</v>
      </c>
      <c r="T353" s="37" t="str">
        <f t="shared" si="125"/>
        <v/>
      </c>
      <c r="U353" s="37">
        <f t="shared" si="126"/>
        <v>0.78594990220297745</v>
      </c>
      <c r="V353" s="37" t="str">
        <f t="shared" si="127"/>
        <v/>
      </c>
      <c r="W353" s="37">
        <f t="shared" si="128"/>
        <v>1.3672128751862691</v>
      </c>
      <c r="X353" s="37" t="str">
        <f t="shared" si="129"/>
        <v/>
      </c>
      <c r="Y353">
        <f t="shared" si="113"/>
        <v>12</v>
      </c>
      <c r="Z353" s="1" t="str">
        <f t="shared" si="130"/>
        <v xml:space="preserve"> </v>
      </c>
      <c r="AA353">
        <f t="shared" si="114"/>
        <v>7</v>
      </c>
      <c r="AB353" s="1" t="str">
        <f t="shared" si="131"/>
        <v xml:space="preserve"> </v>
      </c>
      <c r="AC353">
        <f t="shared" si="115"/>
        <v>90</v>
      </c>
      <c r="AD353" s="1" t="str">
        <f t="shared" si="132"/>
        <v xml:space="preserve"> </v>
      </c>
      <c r="AE353">
        <f t="shared" si="116"/>
        <v>71</v>
      </c>
      <c r="AF353" t="str">
        <f t="shared" si="117"/>
        <v xml:space="preserve"> </v>
      </c>
      <c r="AG353" t="str">
        <f t="shared" si="133"/>
        <v xml:space="preserve"> </v>
      </c>
      <c r="AH353" t="str">
        <f t="shared" si="134"/>
        <v xml:space="preserve"> </v>
      </c>
      <c r="AI353" t="str">
        <f t="shared" si="118"/>
        <v xml:space="preserve"> 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629</v>
      </c>
      <c r="AP353" t="s">
        <v>1033</v>
      </c>
      <c r="AQ353">
        <v>-78.594990220297746</v>
      </c>
      <c r="AR353">
        <v>-136.72128751862692</v>
      </c>
      <c r="AS353">
        <v>22.035553024447772</v>
      </c>
      <c r="AT353">
        <v>78.594990220297746</v>
      </c>
      <c r="AU353">
        <v>136.72128751862692</v>
      </c>
      <c r="AV353" t="s">
        <v>1474</v>
      </c>
    </row>
    <row r="354" spans="1:48" x14ac:dyDescent="0.25">
      <c r="A354">
        <v>3.5700000000000247E-9</v>
      </c>
      <c r="B354" t="s">
        <v>426</v>
      </c>
      <c r="C354">
        <v>2</v>
      </c>
      <c r="D354" s="2">
        <v>0</v>
      </c>
      <c r="E354">
        <v>11</v>
      </c>
      <c r="F354">
        <v>13</v>
      </c>
      <c r="G354">
        <v>24.5</v>
      </c>
      <c r="H354">
        <v>18</v>
      </c>
      <c r="I354">
        <v>8505</v>
      </c>
      <c r="J354">
        <v>7.5376884422110555</v>
      </c>
      <c r="K354">
        <v>6.6864784546805343</v>
      </c>
      <c r="L354">
        <v>12.515512413664366</v>
      </c>
      <c r="M354">
        <v>10.359332509270706</v>
      </c>
      <c r="N354">
        <v>2.48</v>
      </c>
      <c r="O354">
        <v>-24.883720930232556</v>
      </c>
      <c r="P354">
        <v>5.1833333333333336</v>
      </c>
      <c r="Q354" s="36" t="str">
        <f t="shared" si="122"/>
        <v xml:space="preserve"> </v>
      </c>
      <c r="R354" t="str">
        <f t="shared" si="123"/>
        <v xml:space="preserve"> </v>
      </c>
      <c r="S354" s="37">
        <f t="shared" si="124"/>
        <v>0.36111111468111118</v>
      </c>
      <c r="T354" s="37" t="str">
        <f t="shared" si="125"/>
        <v/>
      </c>
      <c r="U354" s="37" t="str">
        <f t="shared" si="126"/>
        <v/>
      </c>
      <c r="V354" s="37" t="str">
        <f t="shared" si="127"/>
        <v/>
      </c>
      <c r="W354" s="37">
        <f t="shared" si="128"/>
        <v>0.1026195243491026</v>
      </c>
      <c r="X354" s="37" t="str">
        <f t="shared" si="129"/>
        <v/>
      </c>
      <c r="Y354" t="str">
        <f t="shared" si="113"/>
        <v xml:space="preserve"> </v>
      </c>
      <c r="Z354" s="1" t="str">
        <f t="shared" si="130"/>
        <v xml:space="preserve"> </v>
      </c>
      <c r="AA354">
        <f t="shared" si="114"/>
        <v>120</v>
      </c>
      <c r="AB354" s="1" t="str">
        <f t="shared" si="131"/>
        <v xml:space="preserve"> </v>
      </c>
      <c r="AC354">
        <f t="shared" si="115"/>
        <v>19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5.1833333369033339</v>
      </c>
      <c r="AH354" t="str">
        <f t="shared" si="134"/>
        <v xml:space="preserve"> </v>
      </c>
      <c r="AI354">
        <f t="shared" si="118"/>
        <v>15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426</v>
      </c>
      <c r="AP354" t="s">
        <v>1028</v>
      </c>
      <c r="AQ354">
        <v>56.300600898628026</v>
      </c>
      <c r="AR354">
        <v>-10.26195243491026</v>
      </c>
      <c r="AS354">
        <v>36.111111111111114</v>
      </c>
      <c r="AT354">
        <v>-56.300600898628026</v>
      </c>
      <c r="AU354">
        <v>10.26195243491026</v>
      </c>
      <c r="AV354" t="s">
        <v>1475</v>
      </c>
    </row>
    <row r="355" spans="1:48" x14ac:dyDescent="0.25">
      <c r="A355">
        <v>3.5800000000000249E-9</v>
      </c>
      <c r="B355" t="s">
        <v>727</v>
      </c>
      <c r="C355">
        <v>0</v>
      </c>
      <c r="D355" s="2">
        <v>1</v>
      </c>
      <c r="E355">
        <v>1</v>
      </c>
      <c r="F355">
        <v>2</v>
      </c>
      <c r="G355">
        <v>14.649999618530273</v>
      </c>
      <c r="H355">
        <v>13.45</v>
      </c>
      <c r="I355">
        <v>7746.5869735599999</v>
      </c>
      <c r="J355">
        <v>34.311224489795919</v>
      </c>
      <c r="K355">
        <v>26.372549019607842</v>
      </c>
      <c r="L355">
        <v>6.8330882450249915</v>
      </c>
      <c r="M355">
        <v>6.4477883074897901</v>
      </c>
      <c r="N355">
        <v>0.39200000000000002</v>
      </c>
      <c r="O355">
        <v>-31.428571428571434</v>
      </c>
      <c r="P355">
        <v>1.5613382899628254</v>
      </c>
      <c r="Q355" s="36" t="str">
        <f t="shared" si="122"/>
        <v xml:space="preserve"> </v>
      </c>
      <c r="R355" t="str">
        <f t="shared" si="123"/>
        <v xml:space="preserve"> </v>
      </c>
      <c r="S355" s="37" t="str">
        <f t="shared" si="124"/>
        <v/>
      </c>
      <c r="T355" s="37" t="str">
        <f t="shared" si="125"/>
        <v/>
      </c>
      <c r="U355" s="37">
        <f t="shared" si="126"/>
        <v>0.98917732423090388</v>
      </c>
      <c r="V355" s="37" t="str">
        <f t="shared" si="127"/>
        <v/>
      </c>
      <c r="W355" s="37" t="str">
        <f t="shared" si="128"/>
        <v/>
      </c>
      <c r="X355" s="37">
        <f t="shared" si="129"/>
        <v>-0.39800335283603738</v>
      </c>
      <c r="Y355">
        <f t="shared" si="113"/>
        <v>8</v>
      </c>
      <c r="Z355" s="1" t="str">
        <f t="shared" si="130"/>
        <v xml:space="preserve"> </v>
      </c>
      <c r="AA355" t="str">
        <f t="shared" si="114"/>
        <v xml:space="preserve"> </v>
      </c>
      <c r="AB355" s="1">
        <f t="shared" si="131"/>
        <v>45</v>
      </c>
      <c r="AC355" t="str">
        <f t="shared" si="115"/>
        <v xml:space="preserve"> 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 t="str">
        <f t="shared" si="133"/>
        <v xml:space="preserve"> </v>
      </c>
      <c r="AH355" t="str">
        <f t="shared" si="134"/>
        <v xml:space="preserve"> </v>
      </c>
      <c r="AI355" t="str">
        <f t="shared" si="118"/>
        <v xml:space="preserve"> 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727</v>
      </c>
      <c r="AP355" t="s">
        <v>1047</v>
      </c>
      <c r="AQ355">
        <v>-98.917732423090385</v>
      </c>
      <c r="AR355">
        <v>39.800335283603737</v>
      </c>
      <c r="AS355">
        <v>8.9219302492957286</v>
      </c>
      <c r="AT355">
        <v>98.917732423090385</v>
      </c>
      <c r="AU355">
        <v>-39.800335283603737</v>
      </c>
      <c r="AV355" t="s">
        <v>1476</v>
      </c>
    </row>
    <row r="356" spans="1:48" x14ac:dyDescent="0.25">
      <c r="A356">
        <v>3.590000000000025E-9</v>
      </c>
      <c r="B356" t="s">
        <v>738</v>
      </c>
      <c r="C356">
        <v>4</v>
      </c>
      <c r="D356" s="2">
        <v>1</v>
      </c>
      <c r="E356">
        <v>4</v>
      </c>
      <c r="F356">
        <v>9</v>
      </c>
      <c r="G356">
        <v>16.25</v>
      </c>
      <c r="H356">
        <v>13.14</v>
      </c>
      <c r="I356">
        <v>7746.5869735599999</v>
      </c>
      <c r="J356">
        <v>33.520408163265309</v>
      </c>
      <c r="K356">
        <v>25.764705882352942</v>
      </c>
      <c r="L356">
        <v>6.8330882450249915</v>
      </c>
      <c r="M356">
        <v>6.4477883074897901</v>
      </c>
      <c r="N356">
        <v>0.39200000000000002</v>
      </c>
      <c r="O356">
        <v>-31.428571428571434</v>
      </c>
      <c r="P356">
        <v>1.628614916286149</v>
      </c>
      <c r="Q356" s="36" t="str">
        <f t="shared" si="122"/>
        <v xml:space="preserve"> </v>
      </c>
      <c r="R356" t="str">
        <f t="shared" si="123"/>
        <v xml:space="preserve"> </v>
      </c>
      <c r="S356" s="37">
        <f t="shared" si="124"/>
        <v>0.23668189095681882</v>
      </c>
      <c r="T356" s="37" t="str">
        <f t="shared" si="125"/>
        <v/>
      </c>
      <c r="U356" s="37">
        <f t="shared" si="126"/>
        <v>0.94333011452744087</v>
      </c>
      <c r="V356" s="37" t="str">
        <f t="shared" si="127"/>
        <v/>
      </c>
      <c r="W356" s="37" t="str">
        <f t="shared" si="128"/>
        <v/>
      </c>
      <c r="X356" s="37">
        <f t="shared" si="129"/>
        <v>-0.39800335283603738</v>
      </c>
      <c r="Y356">
        <f t="shared" si="113"/>
        <v>9</v>
      </c>
      <c r="Z356" s="1" t="str">
        <f t="shared" si="130"/>
        <v xml:space="preserve"> </v>
      </c>
      <c r="AA356" t="str">
        <f t="shared" si="114"/>
        <v xml:space="preserve"> </v>
      </c>
      <c r="AB356" s="1">
        <f t="shared" si="131"/>
        <v>45</v>
      </c>
      <c r="AC356">
        <f t="shared" si="115"/>
        <v>78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 t="str">
        <f t="shared" si="133"/>
        <v xml:space="preserve"> </v>
      </c>
      <c r="AH356" t="str">
        <f t="shared" si="134"/>
        <v xml:space="preserve"> </v>
      </c>
      <c r="AI356" t="str">
        <f t="shared" si="118"/>
        <v xml:space="preserve"> </v>
      </c>
      <c r="AJ356" t="str">
        <f t="shared" si="119"/>
        <v xml:space="preserve"> </v>
      </c>
      <c r="AK356" t="str">
        <f t="shared" si="135"/>
        <v xml:space="preserve"> </v>
      </c>
      <c r="AL356" t="str">
        <f t="shared" si="136"/>
        <v xml:space="preserve"> </v>
      </c>
      <c r="AM356" t="str">
        <f t="shared" si="120"/>
        <v xml:space="preserve"> </v>
      </c>
      <c r="AN356" t="str">
        <f t="shared" si="121"/>
        <v xml:space="preserve"> </v>
      </c>
      <c r="AO356" t="s">
        <v>738</v>
      </c>
      <c r="AP356" t="s">
        <v>1047</v>
      </c>
      <c r="AQ356">
        <v>-94.333011452744088</v>
      </c>
      <c r="AR356">
        <v>39.800335283603737</v>
      </c>
      <c r="AS356">
        <v>23.668188736681884</v>
      </c>
      <c r="AT356">
        <v>94.333011452744088</v>
      </c>
      <c r="AU356">
        <v>-39.800335283603737</v>
      </c>
      <c r="AV356" t="s">
        <v>1476</v>
      </c>
    </row>
    <row r="357" spans="1:48" x14ac:dyDescent="0.25">
      <c r="A357">
        <v>3.6000000000000252E-9</v>
      </c>
      <c r="B357" t="s">
        <v>705</v>
      </c>
      <c r="C357">
        <v>5</v>
      </c>
      <c r="D357" s="2">
        <v>2</v>
      </c>
      <c r="E357">
        <v>13</v>
      </c>
      <c r="F357">
        <v>20</v>
      </c>
      <c r="G357">
        <v>59.5</v>
      </c>
      <c r="H357">
        <v>57.55</v>
      </c>
      <c r="I357">
        <v>16691.991914999999</v>
      </c>
      <c r="J357" t="s">
        <v>1019</v>
      </c>
      <c r="K357" t="s">
        <v>1019</v>
      </c>
      <c r="L357">
        <v>18.061709933157157</v>
      </c>
      <c r="M357">
        <v>16.606623298385731</v>
      </c>
      <c r="N357">
        <v>1.288</v>
      </c>
      <c r="O357">
        <v>7.5053834631810448</v>
      </c>
      <c r="P357">
        <v>4.7211120764552561</v>
      </c>
      <c r="Q357" s="36" t="str">
        <f t="shared" si="122"/>
        <v xml:space="preserve"> 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 xml:space="preserve"> </v>
      </c>
      <c r="V357" s="37" t="str">
        <f t="shared" si="127"/>
        <v xml:space="preserve"> </v>
      </c>
      <c r="W357" s="37">
        <f t="shared" si="128"/>
        <v>0.59124080238903454</v>
      </c>
      <c r="X357" s="37" t="str">
        <f t="shared" si="129"/>
        <v/>
      </c>
      <c r="Y357" t="str">
        <f t="shared" si="113"/>
        <v xml:space="preserve"> </v>
      </c>
      <c r="Z357" s="1" t="str">
        <f t="shared" si="130"/>
        <v xml:space="preserve"> </v>
      </c>
      <c r="AA357">
        <f t="shared" si="114"/>
        <v>41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 t="str">
        <f t="shared" si="116"/>
        <v xml:space="preserve"> </v>
      </c>
      <c r="AF357" t="str">
        <f t="shared" si="117"/>
        <v xml:space="preserve"> </v>
      </c>
      <c r="AG357">
        <f t="shared" si="133"/>
        <v>4.7211120800552564</v>
      </c>
      <c r="AH357" t="str">
        <f t="shared" si="134"/>
        <v xml:space="preserve"> </v>
      </c>
      <c r="AI357">
        <f t="shared" si="118"/>
        <v>20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705</v>
      </c>
      <c r="AP357" t="s">
        <v>1035</v>
      </c>
      <c r="AQ357" t="e">
        <v>#VALUE!</v>
      </c>
      <c r="AR357">
        <v>-59.124080238903453</v>
      </c>
      <c r="AS357">
        <v>3.3883579496090332</v>
      </c>
      <c r="AT357" t="e">
        <v>#VALUE!</v>
      </c>
      <c r="AU357">
        <v>59.124080238903453</v>
      </c>
      <c r="AV357" t="s">
        <v>1477</v>
      </c>
    </row>
    <row r="358" spans="1:48" x14ac:dyDescent="0.25">
      <c r="A358">
        <v>3.6100000000000254E-9</v>
      </c>
      <c r="B358" t="s">
        <v>440</v>
      </c>
      <c r="C358">
        <v>8</v>
      </c>
      <c r="D358" s="2">
        <v>0</v>
      </c>
      <c r="E358">
        <v>12</v>
      </c>
      <c r="F358">
        <v>20</v>
      </c>
      <c r="G358">
        <v>73.5</v>
      </c>
      <c r="H358">
        <v>67.459999999999994</v>
      </c>
      <c r="I358">
        <v>27742.889516039999</v>
      </c>
      <c r="J358">
        <v>23.990042674253196</v>
      </c>
      <c r="K358">
        <v>20.131304088331838</v>
      </c>
      <c r="L358">
        <v>14.016846112756763</v>
      </c>
      <c r="M358">
        <v>11.999371449228564</v>
      </c>
      <c r="N358">
        <v>2.718</v>
      </c>
      <c r="O358">
        <v>49.977868595321908</v>
      </c>
      <c r="P358">
        <v>5.3424251408241927</v>
      </c>
      <c r="Q358" s="36" t="str">
        <f t="shared" si="122"/>
        <v xml:space="preserve"> </v>
      </c>
      <c r="R358" t="str">
        <f t="shared" si="123"/>
        <v xml:space="preserve"> </v>
      </c>
      <c r="S358" s="37" t="str">
        <f t="shared" si="124"/>
        <v/>
      </c>
      <c r="T358" s="37" t="str">
        <f t="shared" si="125"/>
        <v/>
      </c>
      <c r="U358" s="37" t="str">
        <f t="shared" si="126"/>
        <v/>
      </c>
      <c r="V358" s="37" t="str">
        <f t="shared" si="127"/>
        <v/>
      </c>
      <c r="W358" s="37">
        <f t="shared" si="128"/>
        <v>0.23488736880229366</v>
      </c>
      <c r="X358" s="37" t="str">
        <f t="shared" si="129"/>
        <v/>
      </c>
      <c r="Y358" t="str">
        <f t="shared" si="113"/>
        <v xml:space="preserve"> </v>
      </c>
      <c r="Z358" s="1" t="str">
        <f t="shared" si="130"/>
        <v xml:space="preserve"> </v>
      </c>
      <c r="AA358">
        <f t="shared" si="114"/>
        <v>84</v>
      </c>
      <c r="AB358" s="1" t="str">
        <f t="shared" si="131"/>
        <v xml:space="preserve"> </v>
      </c>
      <c r="AC358" t="str">
        <f t="shared" si="115"/>
        <v xml:space="preserve"> 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>
        <f t="shared" si="133"/>
        <v>5.342425144434193</v>
      </c>
      <c r="AH358" t="str">
        <f t="shared" si="134"/>
        <v xml:space="preserve"> </v>
      </c>
      <c r="AI358">
        <f t="shared" si="118"/>
        <v>13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440</v>
      </c>
      <c r="AP358" t="s">
        <v>1078</v>
      </c>
      <c r="AQ358">
        <v>-39.081159604630635</v>
      </c>
      <c r="AR358">
        <v>-23.488736880229368</v>
      </c>
      <c r="AS358">
        <v>8.9534538986066003</v>
      </c>
      <c r="AT358">
        <v>39.081159604630635</v>
      </c>
      <c r="AU358">
        <v>23.488736880229368</v>
      </c>
      <c r="AV358" t="s">
        <v>1478</v>
      </c>
    </row>
    <row r="359" spans="1:48" x14ac:dyDescent="0.25">
      <c r="A359">
        <v>3.6200000000000255E-9</v>
      </c>
      <c r="B359" t="s">
        <v>439</v>
      </c>
      <c r="C359">
        <v>5</v>
      </c>
      <c r="D359" s="2">
        <v>5</v>
      </c>
      <c r="E359">
        <v>9</v>
      </c>
      <c r="F359">
        <v>19</v>
      </c>
      <c r="G359">
        <v>75</v>
      </c>
      <c r="H359">
        <v>74.36</v>
      </c>
      <c r="I359">
        <v>16664.497993000001</v>
      </c>
      <c r="J359">
        <v>12.820689655172414</v>
      </c>
      <c r="K359">
        <v>11.937710707978809</v>
      </c>
      <c r="L359">
        <v>8.4509046087430502</v>
      </c>
      <c r="M359">
        <v>8.1252358509566971</v>
      </c>
      <c r="N359">
        <v>5.6269999999999998</v>
      </c>
      <c r="O359">
        <v>7.0967741935483923</v>
      </c>
      <c r="P359">
        <v>3.4400215169445945</v>
      </c>
      <c r="Q359" s="36" t="str">
        <f t="shared" si="122"/>
        <v xml:space="preserve"> </v>
      </c>
      <c r="R359" t="str">
        <f t="shared" si="123"/>
        <v xml:space="preserve"> </v>
      </c>
      <c r="S359" s="37" t="str">
        <f t="shared" si="124"/>
        <v/>
      </c>
      <c r="T359" s="37" t="str">
        <f t="shared" si="125"/>
        <v/>
      </c>
      <c r="U359" s="37" t="str">
        <f t="shared" si="126"/>
        <v/>
      </c>
      <c r="V359" s="37" t="str">
        <f t="shared" si="127"/>
        <v/>
      </c>
      <c r="W359" s="37" t="str">
        <f t="shared" si="128"/>
        <v/>
      </c>
      <c r="X359" s="37">
        <f t="shared" si="129"/>
        <v>-0.25547335881841982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87</v>
      </c>
      <c r="AC359" t="str">
        <f t="shared" si="115"/>
        <v xml:space="preserve"> 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>
        <f t="shared" si="133"/>
        <v>3.4400215205645943</v>
      </c>
      <c r="AH359" t="str">
        <f t="shared" si="134"/>
        <v xml:space="preserve"> </v>
      </c>
      <c r="AI359">
        <f t="shared" si="118"/>
        <v>80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439</v>
      </c>
      <c r="AP359" t="s">
        <v>1047</v>
      </c>
      <c r="AQ359">
        <v>25.672646423169432</v>
      </c>
      <c r="AR359">
        <v>25.547335881841981</v>
      </c>
      <c r="AS359">
        <v>0.86067778375471526</v>
      </c>
      <c r="AT359">
        <v>-25.672646423169432</v>
      </c>
      <c r="AU359">
        <v>-25.547335881841981</v>
      </c>
      <c r="AV359" t="s">
        <v>1479</v>
      </c>
    </row>
    <row r="360" spans="1:48" x14ac:dyDescent="0.25">
      <c r="A360">
        <v>3.6300000000000257E-9</v>
      </c>
      <c r="B360" t="s">
        <v>403</v>
      </c>
      <c r="C360">
        <v>17</v>
      </c>
      <c r="D360" s="2">
        <v>1</v>
      </c>
      <c r="E360">
        <v>19</v>
      </c>
      <c r="F360">
        <v>37</v>
      </c>
      <c r="G360">
        <v>53.5</v>
      </c>
      <c r="H360">
        <v>48.23</v>
      </c>
      <c r="I360">
        <v>182726.01826387999</v>
      </c>
      <c r="J360">
        <v>14.181123199059098</v>
      </c>
      <c r="K360">
        <v>13.231824417009602</v>
      </c>
      <c r="L360">
        <v>9.6598172310193</v>
      </c>
      <c r="M360">
        <v>9.217173338757453</v>
      </c>
      <c r="N360">
        <v>3.4010000000000002</v>
      </c>
      <c r="O360">
        <v>12.000000000000012</v>
      </c>
      <c r="P360">
        <v>1.5343147418619119</v>
      </c>
      <c r="Q360" s="36" t="str">
        <f t="shared" si="122"/>
        <v xml:space="preserve"> </v>
      </c>
      <c r="R360" t="str">
        <f t="shared" si="123"/>
        <v xml:space="preserve"> </v>
      </c>
      <c r="S360" s="37" t="str">
        <f t="shared" si="124"/>
        <v/>
      </c>
      <c r="T360" s="37" t="str">
        <f t="shared" si="125"/>
        <v/>
      </c>
      <c r="U360" s="37" t="str">
        <f t="shared" si="126"/>
        <v/>
      </c>
      <c r="V360" s="37" t="str">
        <f t="shared" si="127"/>
        <v/>
      </c>
      <c r="W360" s="37" t="str">
        <f t="shared" si="128"/>
        <v/>
      </c>
      <c r="X360" s="37">
        <f t="shared" si="129"/>
        <v>-0.14896787853951932</v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>
        <f t="shared" si="131"/>
        <v>128</v>
      </c>
      <c r="AC360" t="str">
        <f t="shared" si="115"/>
        <v xml:space="preserve"> 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 t="str">
        <f t="shared" si="133"/>
        <v xml:space="preserve"> </v>
      </c>
      <c r="AH360" t="str">
        <f t="shared" si="134"/>
        <v xml:space="preserve"> </v>
      </c>
      <c r="AI360" t="str">
        <f t="shared" si="118"/>
        <v xml:space="preserve"> 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403</v>
      </c>
      <c r="AP360" t="s">
        <v>1033</v>
      </c>
      <c r="AQ360">
        <v>17.785596057399832</v>
      </c>
      <c r="AR360">
        <v>14.896787853951931</v>
      </c>
      <c r="AS360">
        <v>10.926809040016593</v>
      </c>
      <c r="AT360">
        <v>-17.785596057399832</v>
      </c>
      <c r="AU360">
        <v>-14.896787853951931</v>
      </c>
      <c r="AV360" t="s">
        <v>1480</v>
      </c>
    </row>
    <row r="361" spans="1:48" x14ac:dyDescent="0.25">
      <c r="A361">
        <v>3.6400000000000259E-9</v>
      </c>
      <c r="B361" t="s">
        <v>566</v>
      </c>
      <c r="C361">
        <v>16</v>
      </c>
      <c r="D361" s="2">
        <v>0</v>
      </c>
      <c r="E361">
        <v>9</v>
      </c>
      <c r="F361">
        <v>25</v>
      </c>
      <c r="G361">
        <v>345</v>
      </c>
      <c r="H361">
        <v>347.27</v>
      </c>
      <c r="I361">
        <v>27977.116135429995</v>
      </c>
      <c r="J361">
        <v>19.679814122180662</v>
      </c>
      <c r="K361">
        <v>18.039062905823073</v>
      </c>
      <c r="L361">
        <v>14.352812722438145</v>
      </c>
      <c r="M361">
        <v>13.596015050997392</v>
      </c>
      <c r="N361">
        <v>15.917</v>
      </c>
      <c r="O361">
        <v>33.309176151152812</v>
      </c>
      <c r="P361">
        <v>0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/>
      </c>
      <c r="V361" s="37" t="str">
        <f t="shared" si="127"/>
        <v/>
      </c>
      <c r="W361" s="37">
        <f t="shared" si="128"/>
        <v>0.26448610444492049</v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>
        <f t="shared" si="114"/>
        <v>79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 t="str">
        <f t="shared" si="133"/>
        <v xml:space="preserve"> </v>
      </c>
      <c r="AH361" t="str">
        <f t="shared" si="134"/>
        <v xml:space="preserve"> </v>
      </c>
      <c r="AI361" t="str">
        <f t="shared" si="118"/>
        <v xml:space="preserve"> 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566</v>
      </c>
      <c r="AP361" t="s">
        <v>1028</v>
      </c>
      <c r="AQ361">
        <v>-14.092809507754556</v>
      </c>
      <c r="AR361">
        <v>-26.448610444492047</v>
      </c>
      <c r="AS361">
        <v>-0.65367005500042152</v>
      </c>
      <c r="AT361">
        <v>14.092809507754556</v>
      </c>
      <c r="AU361">
        <v>26.448610444492047</v>
      </c>
      <c r="AV361" t="s">
        <v>1481</v>
      </c>
    </row>
    <row r="362" spans="1:48" x14ac:dyDescent="0.25">
      <c r="A362">
        <v>3.6500000000000261E-9</v>
      </c>
      <c r="B362" t="s">
        <v>438</v>
      </c>
      <c r="C362">
        <v>16</v>
      </c>
      <c r="D362" s="2">
        <v>0</v>
      </c>
      <c r="E362">
        <v>9</v>
      </c>
      <c r="F362">
        <v>25</v>
      </c>
      <c r="G362">
        <v>93</v>
      </c>
      <c r="H362">
        <v>73.12</v>
      </c>
      <c r="I362">
        <v>55916.43264336</v>
      </c>
      <c r="J362">
        <v>12.380629867930919</v>
      </c>
      <c r="K362">
        <v>14.323212536728697</v>
      </c>
      <c r="L362">
        <v>5.7716953203008821</v>
      </c>
      <c r="M362">
        <v>6.2848426585910344</v>
      </c>
      <c r="N362">
        <v>5.1029999999999998</v>
      </c>
      <c r="O362">
        <v>743.88888888888903</v>
      </c>
      <c r="P362">
        <v>4.2915754923413569</v>
      </c>
      <c r="Q362" s="36" t="str">
        <f t="shared" si="122"/>
        <v xml:space="preserve"> </v>
      </c>
      <c r="R362" t="str">
        <f t="shared" si="123"/>
        <v xml:space="preserve"> </v>
      </c>
      <c r="S362" s="37">
        <f t="shared" si="124"/>
        <v>0.27188184172439817</v>
      </c>
      <c r="T362" s="37" t="str">
        <f t="shared" si="125"/>
        <v/>
      </c>
      <c r="U362" s="37" t="str">
        <f t="shared" si="126"/>
        <v/>
      </c>
      <c r="V362" s="37" t="str">
        <f t="shared" si="127"/>
        <v/>
      </c>
      <c r="W362" s="37" t="str">
        <f t="shared" si="128"/>
        <v/>
      </c>
      <c r="X362" s="37">
        <f t="shared" si="129"/>
        <v>-0.49151231380587035</v>
      </c>
      <c r="Y362" t="str">
        <f t="shared" ref="Y362:Y425" si="137">IF(ISERROR((RANK(U362,U$7:U$391,0)))=TRUE," ",((RANK(U362,U$7:U$391,0))))</f>
        <v xml:space="preserve"> </v>
      </c>
      <c r="Z362" s="1" t="str">
        <f t="shared" si="130"/>
        <v xml:space="preserve"> </v>
      </c>
      <c r="AA362" t="str">
        <f t="shared" ref="AA362:AA425" si="138">IF(ISERROR((RANK(W362,W$7:W$391,0)))=TRUE," ",((RANK(W362,W$7:W$391,0))))</f>
        <v xml:space="preserve"> </v>
      </c>
      <c r="AB362" s="1">
        <f t="shared" si="131"/>
        <v>22</v>
      </c>
      <c r="AC362">
        <f t="shared" ref="AC362:AC425" si="139">IF(ISERROR((RANK(S362,S$7:S$391,0)))=TRUE," ",((RANK(S362,S$7:S$391,0))))</f>
        <v>53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4.2915754959913572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34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438</v>
      </c>
      <c r="AP362" t="s">
        <v>1078</v>
      </c>
      <c r="AQ362">
        <v>28.223872627139468</v>
      </c>
      <c r="AR362">
        <v>49.151231380587035</v>
      </c>
      <c r="AS362">
        <v>27.188183807439813</v>
      </c>
      <c r="AT362">
        <v>-28.223872627139468</v>
      </c>
      <c r="AU362">
        <v>-49.151231380587035</v>
      </c>
      <c r="AV362" t="s">
        <v>1482</v>
      </c>
    </row>
    <row r="363" spans="1:48" x14ac:dyDescent="0.25">
      <c r="A363">
        <v>3.6600000000000262E-9</v>
      </c>
      <c r="B363" t="s">
        <v>536</v>
      </c>
      <c r="C363">
        <v>2</v>
      </c>
      <c r="D363" s="2">
        <v>3</v>
      </c>
      <c r="E363">
        <v>17</v>
      </c>
      <c r="F363">
        <v>22</v>
      </c>
      <c r="G363">
        <v>75</v>
      </c>
      <c r="H363">
        <v>68.89</v>
      </c>
      <c r="I363">
        <v>24737.154846599999</v>
      </c>
      <c r="J363">
        <v>24.146512443042411</v>
      </c>
      <c r="K363">
        <v>22.374147450470932</v>
      </c>
      <c r="L363">
        <v>16.164405594405594</v>
      </c>
      <c r="M363">
        <v>15.117845904310583</v>
      </c>
      <c r="N363">
        <v>2.8530000000000002</v>
      </c>
      <c r="O363">
        <v>7.4576271186440755</v>
      </c>
      <c r="P363">
        <v>3.3110756278124551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 t="str">
        <f t="shared" si="127"/>
        <v/>
      </c>
      <c r="W363" s="37">
        <f t="shared" si="128"/>
        <v>0.42408785344099953</v>
      </c>
      <c r="X363" s="37" t="str">
        <f t="shared" si="129"/>
        <v/>
      </c>
      <c r="Y363" t="str">
        <f t="shared" si="137"/>
        <v xml:space="preserve"> </v>
      </c>
      <c r="Z363" s="1" t="str">
        <f t="shared" si="130"/>
        <v xml:space="preserve"> </v>
      </c>
      <c r="AA363">
        <f t="shared" si="138"/>
        <v>50</v>
      </c>
      <c r="AB363" s="1" t="str">
        <f t="shared" si="131"/>
        <v xml:space="preserve"> 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>
        <f t="shared" si="133"/>
        <v>3.311075631472455</v>
      </c>
      <c r="AH363" t="str">
        <f t="shared" si="134"/>
        <v xml:space="preserve"> </v>
      </c>
      <c r="AI363">
        <f t="shared" si="142"/>
        <v>90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536</v>
      </c>
      <c r="AP363" t="s">
        <v>1033</v>
      </c>
      <c r="AQ363">
        <v>-39.988285831197445</v>
      </c>
      <c r="AR363">
        <v>-42.408785344099954</v>
      </c>
      <c r="AS363">
        <v>8.8692117869066713</v>
      </c>
      <c r="AT363">
        <v>39.988285831197445</v>
      </c>
      <c r="AU363">
        <v>42.408785344099954</v>
      </c>
      <c r="AV363" t="s">
        <v>1483</v>
      </c>
    </row>
    <row r="364" spans="1:48" x14ac:dyDescent="0.25">
      <c r="A364">
        <v>3.6700000000000264E-9</v>
      </c>
      <c r="B364" t="s">
        <v>537</v>
      </c>
      <c r="C364">
        <v>2</v>
      </c>
      <c r="D364" s="2">
        <v>1</v>
      </c>
      <c r="E364">
        <v>9</v>
      </c>
      <c r="F364">
        <v>12</v>
      </c>
      <c r="G364">
        <v>20</v>
      </c>
      <c r="H364">
        <v>16.239999999999998</v>
      </c>
      <c r="I364">
        <v>6120.4117547999995</v>
      </c>
      <c r="J364">
        <v>11.230982019363761</v>
      </c>
      <c r="K364">
        <v>10.343949044585987</v>
      </c>
      <c r="L364" t="s">
        <v>1019</v>
      </c>
      <c r="M364" t="s">
        <v>1019</v>
      </c>
      <c r="N364">
        <v>1.2969999999999999</v>
      </c>
      <c r="O364">
        <v>28.076923076923077</v>
      </c>
      <c r="P364">
        <v>4.347290640394089</v>
      </c>
      <c r="Q364" s="36" t="str">
        <f t="shared" si="122"/>
        <v xml:space="preserve"> </v>
      </c>
      <c r="R364" t="str">
        <f t="shared" si="123"/>
        <v xml:space="preserve"> </v>
      </c>
      <c r="S364" s="37">
        <f t="shared" si="124"/>
        <v>0.23152709726605916</v>
      </c>
      <c r="T364" s="37" t="str">
        <f t="shared" si="125"/>
        <v/>
      </c>
      <c r="U364" s="37" t="str">
        <f t="shared" si="126"/>
        <v/>
      </c>
      <c r="V364" s="37" t="str">
        <f t="shared" si="127"/>
        <v/>
      </c>
      <c r="W364" s="37" t="str">
        <f t="shared" si="128"/>
        <v xml:space="preserve"> </v>
      </c>
      <c r="X364" s="37" t="str">
        <f t="shared" si="129"/>
        <v xml:space="preserve"> </v>
      </c>
      <c r="Y364" t="str">
        <f t="shared" si="137"/>
        <v xml:space="preserve"> </v>
      </c>
      <c r="Z364" s="1" t="str">
        <f t="shared" si="130"/>
        <v xml:space="preserve"> </v>
      </c>
      <c r="AA364" t="str">
        <f t="shared" si="138"/>
        <v xml:space="preserve"> </v>
      </c>
      <c r="AB364" s="1" t="str">
        <f t="shared" si="131"/>
        <v xml:space="preserve"> </v>
      </c>
      <c r="AC364">
        <f t="shared" si="139"/>
        <v>84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>
        <f t="shared" si="133"/>
        <v>4.3472906440640893</v>
      </c>
      <c r="AH364" t="str">
        <f t="shared" si="134"/>
        <v xml:space="preserve"> </v>
      </c>
      <c r="AI364">
        <f t="shared" si="142"/>
        <v>31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537</v>
      </c>
      <c r="AP364" t="s">
        <v>1024</v>
      </c>
      <c r="AQ364">
        <v>34.888902701775073</v>
      </c>
      <c r="AR364" t="e">
        <v>#VALUE!</v>
      </c>
      <c r="AS364">
        <v>23.152709359605915</v>
      </c>
      <c r="AT364">
        <v>-34.888902701775073</v>
      </c>
      <c r="AU364" t="e">
        <v>#VALUE!</v>
      </c>
      <c r="AV364" t="s">
        <v>1484</v>
      </c>
    </row>
    <row r="365" spans="1:48" x14ac:dyDescent="0.25">
      <c r="A365">
        <v>3.6800000000000266E-9</v>
      </c>
      <c r="B365" t="s">
        <v>508</v>
      </c>
      <c r="C365">
        <v>5</v>
      </c>
      <c r="D365" s="2">
        <v>4</v>
      </c>
      <c r="E365">
        <v>16</v>
      </c>
      <c r="F365">
        <v>25</v>
      </c>
      <c r="G365">
        <v>70</v>
      </c>
      <c r="H365">
        <v>62.94</v>
      </c>
      <c r="I365">
        <v>22063.192469699999</v>
      </c>
      <c r="J365">
        <v>10.205934814334361</v>
      </c>
      <c r="K365">
        <v>11.155618574973413</v>
      </c>
      <c r="L365">
        <v>5.9228223317957687</v>
      </c>
      <c r="M365">
        <v>6.5488540274358069</v>
      </c>
      <c r="N365">
        <v>6.056</v>
      </c>
      <c r="O365">
        <v>32.326599574451677</v>
      </c>
      <c r="P365">
        <v>3.9307276771528445</v>
      </c>
      <c r="Q365" s="36" t="str">
        <f t="shared" si="122"/>
        <v xml:space="preserve"> </v>
      </c>
      <c r="R365" t="str">
        <f t="shared" si="123"/>
        <v xml:space="preserve"> </v>
      </c>
      <c r="S365" s="37" t="str">
        <f t="shared" si="124"/>
        <v/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>
        <f t="shared" si="129"/>
        <v>-0.4781979893081485</v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>
        <f t="shared" si="131"/>
        <v>25</v>
      </c>
      <c r="AC365" t="str">
        <f t="shared" si="139"/>
        <v xml:space="preserve"> 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>
        <f t="shared" si="133"/>
        <v>3.9307276808328444</v>
      </c>
      <c r="AH365" t="str">
        <f t="shared" si="134"/>
        <v xml:space="preserve"> </v>
      </c>
      <c r="AI365">
        <f t="shared" si="142"/>
        <v>46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508</v>
      </c>
      <c r="AP365" t="s">
        <v>1031</v>
      </c>
      <c r="AQ365">
        <v>40.831566325211611</v>
      </c>
      <c r="AR365">
        <v>47.819798930814848</v>
      </c>
      <c r="AS365">
        <v>11.217032094057844</v>
      </c>
      <c r="AT365">
        <v>-40.831566325211611</v>
      </c>
      <c r="AU365">
        <v>-47.819798930814848</v>
      </c>
      <c r="AV365" t="s">
        <v>1485</v>
      </c>
    </row>
    <row r="366" spans="1:48" x14ac:dyDescent="0.25">
      <c r="A366">
        <v>3.6900000000000268E-9</v>
      </c>
      <c r="B366" t="s">
        <v>442</v>
      </c>
      <c r="C366">
        <v>9</v>
      </c>
      <c r="D366" s="2">
        <v>0</v>
      </c>
      <c r="E366">
        <v>9</v>
      </c>
      <c r="F366">
        <v>18</v>
      </c>
      <c r="G366">
        <v>52.5</v>
      </c>
      <c r="H366">
        <v>48.79</v>
      </c>
      <c r="I366">
        <v>25231.813732229999</v>
      </c>
      <c r="J366">
        <v>12.106699751861042</v>
      </c>
      <c r="K366">
        <v>11.66387759980875</v>
      </c>
      <c r="L366">
        <v>6.7824868098159508</v>
      </c>
      <c r="M366">
        <v>7.2197406583539108</v>
      </c>
      <c r="N366">
        <v>3.8170000000000002</v>
      </c>
      <c r="O366">
        <v>4.196428571428565</v>
      </c>
      <c r="P366">
        <v>3.4433285509325682</v>
      </c>
      <c r="Q366" s="36" t="str">
        <f t="shared" si="122"/>
        <v xml:space="preserve"> </v>
      </c>
      <c r="R366" t="str">
        <f t="shared" si="123"/>
        <v xml:space="preserve"> </v>
      </c>
      <c r="S366" s="37" t="str">
        <f t="shared" si="124"/>
        <v/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 t="str">
        <f t="shared" si="128"/>
        <v/>
      </c>
      <c r="X366" s="37">
        <f t="shared" si="129"/>
        <v>-0.40246135092492574</v>
      </c>
      <c r="Y366" t="str">
        <f t="shared" si="137"/>
        <v xml:space="preserve"> </v>
      </c>
      <c r="Z366" s="1" t="str">
        <f t="shared" si="130"/>
        <v xml:space="preserve"> </v>
      </c>
      <c r="AA366" t="str">
        <f t="shared" si="138"/>
        <v xml:space="preserve"> </v>
      </c>
      <c r="AB366" s="1">
        <f t="shared" si="131"/>
        <v>41</v>
      </c>
      <c r="AC366" t="str">
        <f t="shared" si="139"/>
        <v xml:space="preserve"> 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3.443328554622568</v>
      </c>
      <c r="AH366" t="str">
        <f t="shared" si="134"/>
        <v xml:space="preserve"> </v>
      </c>
      <c r="AI366">
        <f t="shared" si="142"/>
        <v>79</v>
      </c>
      <c r="AJ366" t="str">
        <f t="shared" si="143"/>
        <v xml:space="preserve"> </v>
      </c>
      <c r="AK366" t="str">
        <f t="shared" si="135"/>
        <v xml:space="preserve"> </v>
      </c>
      <c r="AL366" t="str">
        <f t="shared" si="136"/>
        <v xml:space="preserve"> </v>
      </c>
      <c r="AM366" t="str">
        <f t="shared" si="144"/>
        <v xml:space="preserve"> </v>
      </c>
      <c r="AN366" t="str">
        <f t="shared" si="145"/>
        <v xml:space="preserve"> </v>
      </c>
      <c r="AO366" t="s">
        <v>442</v>
      </c>
      <c r="AP366" t="s">
        <v>1026</v>
      </c>
      <c r="AQ366">
        <v>29.811969768563817</v>
      </c>
      <c r="AR366">
        <v>40.246135092492572</v>
      </c>
      <c r="AS366">
        <v>7.6040172166427666</v>
      </c>
      <c r="AT366">
        <v>-29.811969768563817</v>
      </c>
      <c r="AU366">
        <v>-40.246135092492572</v>
      </c>
      <c r="AV366" t="s">
        <v>1486</v>
      </c>
    </row>
    <row r="367" spans="1:48" x14ac:dyDescent="0.25">
      <c r="A367">
        <v>3.7000000000000269E-9</v>
      </c>
      <c r="B367" t="s">
        <v>642</v>
      </c>
      <c r="C367">
        <v>24</v>
      </c>
      <c r="D367" s="2">
        <v>0</v>
      </c>
      <c r="E367">
        <v>13</v>
      </c>
      <c r="F367">
        <v>37</v>
      </c>
      <c r="G367">
        <v>2200</v>
      </c>
      <c r="H367" t="s">
        <v>161</v>
      </c>
      <c r="I367" t="s">
        <v>161</v>
      </c>
      <c r="J367" t="s">
        <v>1019</v>
      </c>
      <c r="K367" t="s">
        <v>1019</v>
      </c>
      <c r="L367" t="s">
        <v>1019</v>
      </c>
      <c r="M367" t="s">
        <v>1019</v>
      </c>
      <c r="N367">
        <v>89.981999999999999</v>
      </c>
      <c r="O367">
        <v>8.7308347529812682</v>
      </c>
      <c r="P367" t="s">
        <v>166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 xml:space="preserve"> </v>
      </c>
      <c r="T367" s="37" t="str">
        <f t="shared" si="125"/>
        <v xml:space="preserve"> </v>
      </c>
      <c r="U367" s="37" t="str">
        <f t="shared" si="126"/>
        <v xml:space="preserve"> </v>
      </c>
      <c r="V367" s="37" t="str">
        <f t="shared" si="127"/>
        <v xml:space="preserve"> </v>
      </c>
      <c r="W367" s="37" t="str">
        <f t="shared" si="128"/>
        <v xml:space="preserve"> </v>
      </c>
      <c r="X367" s="37" t="str">
        <f t="shared" si="129"/>
        <v xml:space="preserve"> </v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 t="str">
        <f t="shared" si="133"/>
        <v xml:space="preserve"> </v>
      </c>
      <c r="AH367" t="str">
        <f t="shared" si="134"/>
        <v xml:space="preserve"> </v>
      </c>
      <c r="AI367" t="str">
        <f t="shared" si="142"/>
        <v xml:space="preserve"> 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642</v>
      </c>
      <c r="AP367" t="s">
        <v>1028</v>
      </c>
      <c r="AQ367" t="e">
        <v>#VALUE!</v>
      </c>
      <c r="AR367" t="e">
        <v>#VALUE!</v>
      </c>
      <c r="AS367" t="s">
        <v>166</v>
      </c>
      <c r="AT367" t="e">
        <v>#VALUE!</v>
      </c>
      <c r="AU367" t="e">
        <v>#VALUE!</v>
      </c>
      <c r="AV367" t="s">
        <v>1487</v>
      </c>
    </row>
    <row r="368" spans="1:48" x14ac:dyDescent="0.25">
      <c r="A368">
        <v>3.7100000000000271E-9</v>
      </c>
      <c r="B368" t="s">
        <v>538</v>
      </c>
      <c r="C368">
        <v>4</v>
      </c>
      <c r="D368" s="2">
        <v>6</v>
      </c>
      <c r="E368">
        <v>8</v>
      </c>
      <c r="F368">
        <v>18</v>
      </c>
      <c r="G368">
        <v>22</v>
      </c>
      <c r="H368">
        <v>24.37</v>
      </c>
      <c r="I368">
        <v>2311.5505753699999</v>
      </c>
      <c r="J368">
        <v>16.994421199442122</v>
      </c>
      <c r="K368">
        <v>15.48284625158831</v>
      </c>
      <c r="L368">
        <v>11.275347985347986</v>
      </c>
      <c r="M368">
        <v>10.574887575021556</v>
      </c>
      <c r="N368">
        <v>1.4339999999999999</v>
      </c>
      <c r="O368">
        <v>-28.235294117647065</v>
      </c>
      <c r="P368">
        <v>4.4727123512515394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 t="str">
        <f t="shared" si="127"/>
        <v/>
      </c>
      <c r="W368" s="37" t="str">
        <f t="shared" si="128"/>
        <v/>
      </c>
      <c r="X368" s="37" t="str">
        <f t="shared" si="129"/>
        <v/>
      </c>
      <c r="Y368" t="str">
        <f t="shared" si="137"/>
        <v xml:space="preserve"> </v>
      </c>
      <c r="Z368" s="1" t="str">
        <f t="shared" si="130"/>
        <v xml:space="preserve"> </v>
      </c>
      <c r="AA368" t="str">
        <f t="shared" si="138"/>
        <v xml:space="preserve"> </v>
      </c>
      <c r="AB368" s="1" t="str">
        <f t="shared" si="131"/>
        <v xml:space="preserve"> 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4.4727123549615397</v>
      </c>
      <c r="AH368" t="str">
        <f t="shared" si="134"/>
        <v xml:space="preserve"> </v>
      </c>
      <c r="AI368">
        <f t="shared" si="142"/>
        <v>28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538</v>
      </c>
      <c r="AP368" t="s">
        <v>1054</v>
      </c>
      <c r="AQ368">
        <v>1.4756313974957802</v>
      </c>
      <c r="AR368">
        <v>0.66392472351859411</v>
      </c>
      <c r="AS368">
        <v>-9.725071809601971</v>
      </c>
      <c r="AT368">
        <v>-1.4756313974957802</v>
      </c>
      <c r="AU368">
        <v>-0.66392472351859411</v>
      </c>
      <c r="AV368" t="s">
        <v>1488</v>
      </c>
    </row>
    <row r="369" spans="1:48" x14ac:dyDescent="0.25">
      <c r="A369">
        <v>3.7200000000000273E-9</v>
      </c>
      <c r="B369" t="s">
        <v>454</v>
      </c>
      <c r="C369">
        <v>10</v>
      </c>
      <c r="D369" s="2">
        <v>1</v>
      </c>
      <c r="E369">
        <v>6</v>
      </c>
      <c r="F369">
        <v>17</v>
      </c>
      <c r="G369">
        <v>57</v>
      </c>
      <c r="H369">
        <v>53.83</v>
      </c>
      <c r="I369">
        <v>27201.554638580001</v>
      </c>
      <c r="J369">
        <v>16.331917475728154</v>
      </c>
      <c r="K369">
        <v>15.184767277856135</v>
      </c>
      <c r="L369">
        <v>10.684114798806601</v>
      </c>
      <c r="M369">
        <v>10.130443977214385</v>
      </c>
      <c r="N369">
        <v>3.0990000000000002</v>
      </c>
      <c r="O369">
        <v>10.853658536585375</v>
      </c>
      <c r="P369">
        <v>3.4961917146572548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 t="str">
        <f t="shared" si="127"/>
        <v/>
      </c>
      <c r="W369" s="37" t="str">
        <f t="shared" si="128"/>
        <v/>
      </c>
      <c r="X369" s="37" t="str">
        <f t="shared" si="129"/>
        <v/>
      </c>
      <c r="Y369" t="str">
        <f t="shared" si="137"/>
        <v xml:space="preserve"> </v>
      </c>
      <c r="Z369" s="1" t="str">
        <f t="shared" si="130"/>
        <v xml:space="preserve"> </v>
      </c>
      <c r="AA369" t="str">
        <f t="shared" si="138"/>
        <v xml:space="preserve"> </v>
      </c>
      <c r="AB369" s="1" t="str">
        <f t="shared" si="131"/>
        <v xml:space="preserve"> 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>
        <f t="shared" si="133"/>
        <v>3.4961917183772546</v>
      </c>
      <c r="AH369" t="str">
        <f t="shared" si="134"/>
        <v xml:space="preserve"> </v>
      </c>
      <c r="AI369">
        <f t="shared" si="142"/>
        <v>74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454</v>
      </c>
      <c r="AP369" t="s">
        <v>1026</v>
      </c>
      <c r="AQ369">
        <v>5.3164660049061947</v>
      </c>
      <c r="AR369">
        <v>5.87270270540865</v>
      </c>
      <c r="AS369">
        <v>5.8889095300018512</v>
      </c>
      <c r="AT369">
        <v>-5.3164660049061947</v>
      </c>
      <c r="AU369">
        <v>-5.87270270540865</v>
      </c>
      <c r="AV369" t="s">
        <v>1489</v>
      </c>
    </row>
    <row r="370" spans="1:48" x14ac:dyDescent="0.25">
      <c r="A370">
        <v>3.7300000000000274E-9</v>
      </c>
      <c r="B370" t="s">
        <v>445</v>
      </c>
      <c r="C370">
        <v>12</v>
      </c>
      <c r="D370" s="2">
        <v>2</v>
      </c>
      <c r="E370">
        <v>13</v>
      </c>
      <c r="F370">
        <v>27</v>
      </c>
      <c r="G370">
        <v>116</v>
      </c>
      <c r="H370">
        <v>107.39</v>
      </c>
      <c r="I370">
        <v>151588.28752000001</v>
      </c>
      <c r="J370">
        <v>18.000335232986924</v>
      </c>
      <c r="K370">
        <v>16.782309735896234</v>
      </c>
      <c r="L370">
        <v>12.642981899091025</v>
      </c>
      <c r="M370">
        <v>12.0313573207671</v>
      </c>
      <c r="N370">
        <v>5.6550000000000002</v>
      </c>
      <c r="O370">
        <v>13.664122137404583</v>
      </c>
      <c r="P370">
        <v>3.6157929043672596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 t="str">
        <f t="shared" si="127"/>
        <v/>
      </c>
      <c r="W370" s="37">
        <f t="shared" si="128"/>
        <v>0.11384961535494242</v>
      </c>
      <c r="X370" s="37" t="str">
        <f t="shared" si="129"/>
        <v/>
      </c>
      <c r="Y370" t="str">
        <f t="shared" si="137"/>
        <v xml:space="preserve"> </v>
      </c>
      <c r="Z370" s="1" t="str">
        <f t="shared" si="130"/>
        <v xml:space="preserve"> </v>
      </c>
      <c r="AA370">
        <f t="shared" si="138"/>
        <v>118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3.6157929080972595</v>
      </c>
      <c r="AH370" t="str">
        <f t="shared" si="134"/>
        <v xml:space="preserve"> </v>
      </c>
      <c r="AI370">
        <f t="shared" si="142"/>
        <v>67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445</v>
      </c>
      <c r="AP370" t="s">
        <v>1020</v>
      </c>
      <c r="AQ370">
        <v>-4.3561085517678677</v>
      </c>
      <c r="AR370">
        <v>-11.384961535494242</v>
      </c>
      <c r="AS370">
        <v>8.0175062855014403</v>
      </c>
      <c r="AT370">
        <v>4.3561085517678677</v>
      </c>
      <c r="AU370">
        <v>11.384961535494242</v>
      </c>
      <c r="AV370" t="s">
        <v>1490</v>
      </c>
    </row>
    <row r="371" spans="1:48" x14ac:dyDescent="0.25">
      <c r="A371">
        <v>3.7400000000000272E-9</v>
      </c>
      <c r="B371" t="s">
        <v>280</v>
      </c>
      <c r="C371">
        <v>10</v>
      </c>
      <c r="D371" s="2">
        <v>3</v>
      </c>
      <c r="E371">
        <v>9</v>
      </c>
      <c r="F371">
        <v>22</v>
      </c>
      <c r="G371">
        <v>45</v>
      </c>
      <c r="H371">
        <v>43.93</v>
      </c>
      <c r="I371">
        <v>257522.47046678999</v>
      </c>
      <c r="J371">
        <v>14.212229052086702</v>
      </c>
      <c r="K371">
        <v>13.634388578522657</v>
      </c>
      <c r="L371">
        <v>10.302278256782895</v>
      </c>
      <c r="M371" t="s">
        <v>1019</v>
      </c>
      <c r="N371">
        <v>2.9860000000000002</v>
      </c>
      <c r="O371">
        <v>11.194029850746261</v>
      </c>
      <c r="P371">
        <v>3.3143637605281127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3.3143637642681125</v>
      </c>
      <c r="AH371" t="str">
        <f t="shared" si="134"/>
        <v xml:space="preserve"> </v>
      </c>
      <c r="AI371">
        <f t="shared" si="142"/>
        <v>89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280</v>
      </c>
      <c r="AP371" t="s">
        <v>1054</v>
      </c>
      <c r="AQ371">
        <v>17.605261317344802</v>
      </c>
      <c r="AR371">
        <v>9.2366914293990234</v>
      </c>
      <c r="AS371">
        <v>2.4356931481902988</v>
      </c>
      <c r="AT371">
        <v>-17.605261317344802</v>
      </c>
      <c r="AU371">
        <v>-9.2366914293990234</v>
      </c>
      <c r="AV371" t="s">
        <v>1491</v>
      </c>
    </row>
    <row r="372" spans="1:48" x14ac:dyDescent="0.25">
      <c r="A372">
        <v>3.750000000000027E-9</v>
      </c>
      <c r="B372" t="s">
        <v>596</v>
      </c>
      <c r="C372">
        <v>5</v>
      </c>
      <c r="D372" s="2">
        <v>0</v>
      </c>
      <c r="E372">
        <v>9</v>
      </c>
      <c r="F372">
        <v>14</v>
      </c>
      <c r="G372">
        <v>65</v>
      </c>
      <c r="H372">
        <v>54.55</v>
      </c>
      <c r="I372">
        <v>15533.04491255</v>
      </c>
      <c r="J372">
        <v>9.0449345050572045</v>
      </c>
      <c r="K372">
        <v>8.465238981998759</v>
      </c>
      <c r="L372" t="s">
        <v>1019</v>
      </c>
      <c r="M372" t="s">
        <v>1019</v>
      </c>
      <c r="N372">
        <v>5.883</v>
      </c>
      <c r="O372">
        <v>32.734375000000007</v>
      </c>
      <c r="P372">
        <v>4.1338221814848763</v>
      </c>
      <c r="Q372" s="36" t="str">
        <f t="shared" si="122"/>
        <v xml:space="preserve"> </v>
      </c>
      <c r="R372" t="str">
        <f t="shared" si="123"/>
        <v xml:space="preserve"> </v>
      </c>
      <c r="S372" s="37">
        <f t="shared" si="124"/>
        <v>0.19156737313588459</v>
      </c>
      <c r="T372" s="37" t="str">
        <f t="shared" si="125"/>
        <v/>
      </c>
      <c r="U372" s="37" t="str">
        <f t="shared" si="126"/>
        <v/>
      </c>
      <c r="V372" s="37" t="str">
        <f t="shared" si="127"/>
        <v/>
      </c>
      <c r="W372" s="37" t="str">
        <f t="shared" si="128"/>
        <v xml:space="preserve"> </v>
      </c>
      <c r="X372" s="37" t="str">
        <f t="shared" si="129"/>
        <v xml:space="preserve"> </v>
      </c>
      <c r="Y372" t="str">
        <f t="shared" si="137"/>
        <v xml:space="preserve"> </v>
      </c>
      <c r="Z372" s="1" t="str">
        <f t="shared" si="130"/>
        <v xml:space="preserve"> </v>
      </c>
      <c r="AA372" t="str">
        <f t="shared" si="138"/>
        <v xml:space="preserve"> </v>
      </c>
      <c r="AB372" s="1" t="str">
        <f t="shared" si="131"/>
        <v xml:space="preserve"> </v>
      </c>
      <c r="AC372">
        <f t="shared" si="139"/>
        <v>112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4.1338221852348767</v>
      </c>
      <c r="AH372" t="str">
        <f t="shared" si="134"/>
        <v xml:space="preserve"> </v>
      </c>
      <c r="AI372">
        <f t="shared" si="142"/>
        <v>39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596</v>
      </c>
      <c r="AP372" t="s">
        <v>1024</v>
      </c>
      <c r="AQ372">
        <v>47.56241176421949</v>
      </c>
      <c r="AR372" t="e">
        <v>#VALUE!</v>
      </c>
      <c r="AS372">
        <v>19.156736938588459</v>
      </c>
      <c r="AT372">
        <v>-47.56241176421949</v>
      </c>
      <c r="AU372" t="e">
        <v>#VALUE!</v>
      </c>
      <c r="AV372" t="s">
        <v>1492</v>
      </c>
    </row>
    <row r="373" spans="1:48" x14ac:dyDescent="0.25">
      <c r="A373">
        <v>3.7600000000000267E-9</v>
      </c>
      <c r="B373" t="s">
        <v>281</v>
      </c>
      <c r="C373">
        <v>7</v>
      </c>
      <c r="D373" s="2">
        <v>2</v>
      </c>
      <c r="E373">
        <v>18</v>
      </c>
      <c r="F373">
        <v>27</v>
      </c>
      <c r="G373">
        <v>83</v>
      </c>
      <c r="H373">
        <v>81.010000000000005</v>
      </c>
      <c r="I373">
        <v>201646.79059947003</v>
      </c>
      <c r="J373">
        <v>18.49543378995434</v>
      </c>
      <c r="K373">
        <v>17.358045853867583</v>
      </c>
      <c r="L373">
        <v>12.853342092864255</v>
      </c>
      <c r="M373">
        <v>12.428952244568187</v>
      </c>
      <c r="N373">
        <v>4.38</v>
      </c>
      <c r="O373">
        <v>-0.64220183486239601</v>
      </c>
      <c r="P373">
        <v>3.6254783360079004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 t="str">
        <f t="shared" si="127"/>
        <v/>
      </c>
      <c r="W373" s="37">
        <f t="shared" si="128"/>
        <v>0.13238239684513409</v>
      </c>
      <c r="X373" s="37" t="str">
        <f t="shared" si="129"/>
        <v/>
      </c>
      <c r="Y373" t="str">
        <f t="shared" si="137"/>
        <v xml:space="preserve"> </v>
      </c>
      <c r="Z373" s="1" t="str">
        <f t="shared" si="130"/>
        <v xml:space="preserve"> </v>
      </c>
      <c r="AA373">
        <f t="shared" si="138"/>
        <v>113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3.6254783397679002</v>
      </c>
      <c r="AH373" t="str">
        <f t="shared" si="134"/>
        <v xml:space="preserve"> </v>
      </c>
      <c r="AI373">
        <f t="shared" si="142"/>
        <v>65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281</v>
      </c>
      <c r="AP373" t="s">
        <v>1020</v>
      </c>
      <c r="AQ373">
        <v>-7.226419470201928</v>
      </c>
      <c r="AR373">
        <v>-13.23823968451341</v>
      </c>
      <c r="AS373">
        <v>2.4564868534748818</v>
      </c>
      <c r="AT373">
        <v>7.226419470201928</v>
      </c>
      <c r="AU373">
        <v>13.23823968451341</v>
      </c>
      <c r="AV373" t="s">
        <v>1493</v>
      </c>
    </row>
    <row r="374" spans="1:48" x14ac:dyDescent="0.25">
      <c r="A374">
        <v>3.7700000000000265E-9</v>
      </c>
      <c r="B374" t="s">
        <v>453</v>
      </c>
      <c r="C374">
        <v>10</v>
      </c>
      <c r="D374" s="2">
        <v>3</v>
      </c>
      <c r="E374">
        <v>8</v>
      </c>
      <c r="F374">
        <v>21</v>
      </c>
      <c r="G374">
        <v>72</v>
      </c>
      <c r="H374">
        <v>70.27</v>
      </c>
      <c r="I374">
        <v>40974.436999999998</v>
      </c>
      <c r="J374">
        <v>15.050331976868707</v>
      </c>
      <c r="K374">
        <v>14.253549695740364</v>
      </c>
      <c r="L374" t="s">
        <v>1019</v>
      </c>
      <c r="M374" t="s">
        <v>1019</v>
      </c>
      <c r="N374">
        <v>4.6760000000000002</v>
      </c>
      <c r="O374">
        <v>27.974912647337185</v>
      </c>
      <c r="P374">
        <v>2.2797779991461509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 t="str">
        <f t="shared" si="128"/>
        <v xml:space="preserve"> </v>
      </c>
      <c r="X374" s="37" t="str">
        <f t="shared" si="129"/>
        <v xml:space="preserve"> </v>
      </c>
      <c r="Y374" t="str">
        <f t="shared" si="137"/>
        <v xml:space="preserve"> </v>
      </c>
      <c r="Z374" s="1" t="str">
        <f t="shared" si="130"/>
        <v xml:space="preserve"> </v>
      </c>
      <c r="AA374" t="str">
        <f t="shared" si="138"/>
        <v xml:space="preserve"> 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2.2797780029161507</v>
      </c>
      <c r="AH374" t="str">
        <f t="shared" si="134"/>
        <v xml:space="preserve"> </v>
      </c>
      <c r="AI374">
        <f t="shared" si="142"/>
        <v>173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453</v>
      </c>
      <c r="AP374" t="s">
        <v>1024</v>
      </c>
      <c r="AQ374">
        <v>12.746398487066724</v>
      </c>
      <c r="AR374" t="e">
        <v>#VALUE!</v>
      </c>
      <c r="AS374">
        <v>2.4619325458944186</v>
      </c>
      <c r="AT374">
        <v>-12.746398487066724</v>
      </c>
      <c r="AU374" t="e">
        <v>#VALUE!</v>
      </c>
      <c r="AV374" t="s">
        <v>1494</v>
      </c>
    </row>
    <row r="375" spans="1:48" x14ac:dyDescent="0.25">
      <c r="A375">
        <v>3.7800000000000262E-9</v>
      </c>
      <c r="B375" t="s">
        <v>443</v>
      </c>
      <c r="C375">
        <v>12</v>
      </c>
      <c r="D375" s="2">
        <v>2</v>
      </c>
      <c r="E375">
        <v>10</v>
      </c>
      <c r="F375">
        <v>24</v>
      </c>
      <c r="G375">
        <v>190</v>
      </c>
      <c r="H375">
        <v>165.1</v>
      </c>
      <c r="I375">
        <v>21861.888699299998</v>
      </c>
      <c r="J375">
        <v>14.459625153266771</v>
      </c>
      <c r="K375">
        <v>13.286657009496217</v>
      </c>
      <c r="L375">
        <v>9.8122070109191153</v>
      </c>
      <c r="M375">
        <v>9.2821848408499772</v>
      </c>
      <c r="N375">
        <v>11.418000000000001</v>
      </c>
      <c r="O375">
        <v>12.767857142857142</v>
      </c>
      <c r="P375">
        <v>1.8140520896426409</v>
      </c>
      <c r="Q375" s="36" t="str">
        <f t="shared" si="122"/>
        <v xml:space="preserve"> </v>
      </c>
      <c r="R375" t="str">
        <f t="shared" si="123"/>
        <v xml:space="preserve"> </v>
      </c>
      <c r="S375" s="37">
        <f t="shared" si="124"/>
        <v>0.1508176900307571</v>
      </c>
      <c r="T375" s="37" t="str">
        <f t="shared" si="125"/>
        <v/>
      </c>
      <c r="U375" s="37" t="str">
        <f t="shared" si="126"/>
        <v/>
      </c>
      <c r="V375" s="37" t="str">
        <f t="shared" si="127"/>
        <v/>
      </c>
      <c r="W375" s="37" t="str">
        <f t="shared" si="128"/>
        <v/>
      </c>
      <c r="X375" s="37">
        <f t="shared" si="129"/>
        <v>-0.13554230385467081</v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>
        <f t="shared" si="131"/>
        <v>134</v>
      </c>
      <c r="AC375">
        <f t="shared" si="139"/>
        <v>162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 t="str">
        <f t="shared" si="133"/>
        <v xml:space="preserve"> </v>
      </c>
      <c r="AH375" t="str">
        <f t="shared" si="134"/>
        <v xml:space="preserve"> </v>
      </c>
      <c r="AI375" t="str">
        <f t="shared" si="142"/>
        <v xml:space="preserve"> 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443</v>
      </c>
      <c r="AP375" t="s">
        <v>1031</v>
      </c>
      <c r="AQ375">
        <v>16.170993896440365</v>
      </c>
      <c r="AR375">
        <v>13.554230385467081</v>
      </c>
      <c r="AS375">
        <v>15.081768625075709</v>
      </c>
      <c r="AT375">
        <v>-16.170993896440365</v>
      </c>
      <c r="AU375">
        <v>-13.554230385467081</v>
      </c>
      <c r="AV375" t="s">
        <v>1495</v>
      </c>
    </row>
    <row r="376" spans="1:48" x14ac:dyDescent="0.25">
      <c r="A376">
        <v>3.790000000000026E-9</v>
      </c>
      <c r="B376" t="s">
        <v>448</v>
      </c>
      <c r="C376">
        <v>6</v>
      </c>
      <c r="D376" s="2">
        <v>2</v>
      </c>
      <c r="E376">
        <v>11</v>
      </c>
      <c r="F376">
        <v>19</v>
      </c>
      <c r="G376">
        <v>32</v>
      </c>
      <c r="H376">
        <v>23.62</v>
      </c>
      <c r="I376">
        <v>6708.5185525400011</v>
      </c>
      <c r="J376">
        <v>6.1366588724343982</v>
      </c>
      <c r="K376">
        <v>5.518691588785047</v>
      </c>
      <c r="L376">
        <v>5.8081421513387488</v>
      </c>
      <c r="M376">
        <v>5.5789903874162539</v>
      </c>
      <c r="N376">
        <v>3.6510000000000002</v>
      </c>
      <c r="O376">
        <v>57.33333333333335</v>
      </c>
      <c r="P376">
        <v>1.5834038950042335</v>
      </c>
      <c r="Q376" s="36" t="str">
        <f t="shared" si="122"/>
        <v xml:space="preserve"> </v>
      </c>
      <c r="R376" t="str">
        <f t="shared" si="123"/>
        <v xml:space="preserve"> </v>
      </c>
      <c r="S376" s="37">
        <f t="shared" si="124"/>
        <v>0.35478408507704484</v>
      </c>
      <c r="T376" s="37" t="str">
        <f t="shared" si="125"/>
        <v/>
      </c>
      <c r="U376" s="37" t="str">
        <f t="shared" si="126"/>
        <v/>
      </c>
      <c r="V376" s="37">
        <f t="shared" si="127"/>
        <v>-0.64423004841412179</v>
      </c>
      <c r="W376" s="37" t="str">
        <f t="shared" si="128"/>
        <v/>
      </c>
      <c r="X376" s="37">
        <f t="shared" si="129"/>
        <v>-0.48830133960243871</v>
      </c>
      <c r="Y376" t="str">
        <f t="shared" si="137"/>
        <v xml:space="preserve"> </v>
      </c>
      <c r="Z376" s="1">
        <f t="shared" si="130"/>
        <v>7</v>
      </c>
      <c r="AA376" t="str">
        <f t="shared" si="138"/>
        <v xml:space="preserve"> </v>
      </c>
      <c r="AB376" s="1">
        <f t="shared" si="131"/>
        <v>23</v>
      </c>
      <c r="AC376">
        <f t="shared" si="139"/>
        <v>22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>
        <f t="shared" si="135"/>
        <v>57.333333337123349</v>
      </c>
      <c r="AL376" t="str">
        <f t="shared" si="136"/>
        <v xml:space="preserve"> </v>
      </c>
      <c r="AM376">
        <f t="shared" si="144"/>
        <v>7</v>
      </c>
      <c r="AN376" t="str">
        <f t="shared" si="145"/>
        <v xml:space="preserve"> </v>
      </c>
      <c r="AO376" t="s">
        <v>448</v>
      </c>
      <c r="AP376" t="s">
        <v>1028</v>
      </c>
      <c r="AQ376">
        <v>64.42300484141218</v>
      </c>
      <c r="AR376">
        <v>48.83013396024387</v>
      </c>
      <c r="AS376">
        <v>35.478408128704487</v>
      </c>
      <c r="AT376">
        <v>-64.42300484141218</v>
      </c>
      <c r="AU376">
        <v>-48.83013396024387</v>
      </c>
      <c r="AV376" t="s">
        <v>1496</v>
      </c>
    </row>
    <row r="377" spans="1:48" x14ac:dyDescent="0.25">
      <c r="A377">
        <v>3.8000000000000258E-9</v>
      </c>
      <c r="B377" t="s">
        <v>535</v>
      </c>
      <c r="C377">
        <v>6</v>
      </c>
      <c r="D377" s="2">
        <v>0</v>
      </c>
      <c r="E377">
        <v>8</v>
      </c>
      <c r="F377">
        <v>14</v>
      </c>
      <c r="G377">
        <v>109</v>
      </c>
      <c r="H377">
        <v>90.43</v>
      </c>
      <c r="I377">
        <v>8545.4436501199998</v>
      </c>
      <c r="J377">
        <v>10.559318075665578</v>
      </c>
      <c r="K377">
        <v>10.183558558558559</v>
      </c>
      <c r="L377">
        <v>6.9680095684805412</v>
      </c>
      <c r="M377">
        <v>6.8583614629375207</v>
      </c>
      <c r="N377">
        <v>7.944</v>
      </c>
      <c r="O377">
        <v>28.511904761904784</v>
      </c>
      <c r="P377">
        <v>3.2798849939179475</v>
      </c>
      <c r="Q377" s="36" t="str">
        <f t="shared" si="122"/>
        <v xml:space="preserve"> </v>
      </c>
      <c r="R377" t="str">
        <f t="shared" si="123"/>
        <v xml:space="preserve"> </v>
      </c>
      <c r="S377" s="37">
        <f t="shared" si="124"/>
        <v>0.20535220992628536</v>
      </c>
      <c r="T377" s="37" t="str">
        <f t="shared" si="125"/>
        <v/>
      </c>
      <c r="U377" s="37" t="str">
        <f t="shared" si="126"/>
        <v/>
      </c>
      <c r="V377" s="37" t="str">
        <f t="shared" si="127"/>
        <v/>
      </c>
      <c r="W377" s="37" t="str">
        <f t="shared" si="128"/>
        <v/>
      </c>
      <c r="X377" s="37">
        <f t="shared" si="129"/>
        <v>-0.38611675318465699</v>
      </c>
      <c r="Y377" t="str">
        <f t="shared" si="137"/>
        <v xml:space="preserve"> </v>
      </c>
      <c r="Z377" s="1" t="str">
        <f t="shared" si="130"/>
        <v xml:space="preserve"> </v>
      </c>
      <c r="AA377" t="str">
        <f t="shared" si="138"/>
        <v xml:space="preserve"> </v>
      </c>
      <c r="AB377" s="1">
        <f t="shared" si="131"/>
        <v>48</v>
      </c>
      <c r="AC377">
        <f t="shared" si="139"/>
        <v>100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>
        <f t="shared" si="133"/>
        <v>3.2798849977179474</v>
      </c>
      <c r="AH377" t="str">
        <f t="shared" si="134"/>
        <v xml:space="preserve"> </v>
      </c>
      <c r="AI377">
        <f t="shared" si="142"/>
        <v>92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535</v>
      </c>
      <c r="AP377" t="s">
        <v>1022</v>
      </c>
      <c r="AQ377">
        <v>38.78284325963908</v>
      </c>
      <c r="AR377">
        <v>38.6116753184657</v>
      </c>
      <c r="AS377">
        <v>20.535220612628535</v>
      </c>
      <c r="AT377">
        <v>-38.78284325963908</v>
      </c>
      <c r="AU377">
        <v>-38.6116753184657</v>
      </c>
      <c r="AV377" t="s">
        <v>1497</v>
      </c>
    </row>
    <row r="378" spans="1:48" x14ac:dyDescent="0.25">
      <c r="A378">
        <v>3.8100000000000255E-9</v>
      </c>
      <c r="B378" t="s">
        <v>356</v>
      </c>
      <c r="C378">
        <v>5</v>
      </c>
      <c r="D378" s="2">
        <v>1</v>
      </c>
      <c r="E378">
        <v>10</v>
      </c>
      <c r="F378">
        <v>16</v>
      </c>
      <c r="G378">
        <v>90</v>
      </c>
      <c r="H378">
        <v>89.28</v>
      </c>
      <c r="I378">
        <v>9886.3325020800003</v>
      </c>
      <c r="J378">
        <v>21.675163874726877</v>
      </c>
      <c r="K378">
        <v>19.320493399697035</v>
      </c>
      <c r="L378">
        <v>17.694248415333536</v>
      </c>
      <c r="M378">
        <v>16.384753953568975</v>
      </c>
      <c r="N378">
        <v>3.661</v>
      </c>
      <c r="O378">
        <v>26.575342465753433</v>
      </c>
      <c r="P378">
        <v>0.32258064516129037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 t="str">
        <f t="shared" si="127"/>
        <v/>
      </c>
      <c r="W378" s="37">
        <f t="shared" si="128"/>
        <v>0.55886735808986887</v>
      </c>
      <c r="X378" s="37" t="str">
        <f t="shared" si="129"/>
        <v/>
      </c>
      <c r="Y378" t="str">
        <f t="shared" si="137"/>
        <v xml:space="preserve"> </v>
      </c>
      <c r="Z378" s="1" t="str">
        <f t="shared" si="130"/>
        <v xml:space="preserve"> </v>
      </c>
      <c r="AA378">
        <f t="shared" si="138"/>
        <v>42</v>
      </c>
      <c r="AB378" s="1" t="str">
        <f t="shared" si="131"/>
        <v xml:space="preserve"> 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 t="str">
        <f t="shared" si="133"/>
        <v xml:space="preserve"> </v>
      </c>
      <c r="AH378" t="str">
        <f t="shared" si="134"/>
        <v xml:space="preserve"> </v>
      </c>
      <c r="AI378" t="str">
        <f t="shared" si="142"/>
        <v xml:space="preserve"> 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356</v>
      </c>
      <c r="AP378" t="s">
        <v>1054</v>
      </c>
      <c r="AQ378">
        <v>-25.660757142077763</v>
      </c>
      <c r="AR378">
        <v>-55.886735808986884</v>
      </c>
      <c r="AS378">
        <v>0.80645161290322509</v>
      </c>
      <c r="AT378">
        <v>25.660757142077763</v>
      </c>
      <c r="AU378">
        <v>55.886735808986884</v>
      </c>
      <c r="AV378" t="s">
        <v>1498</v>
      </c>
    </row>
    <row r="379" spans="1:48" x14ac:dyDescent="0.25">
      <c r="A379">
        <v>3.8200000000000253E-9</v>
      </c>
      <c r="B379" t="s">
        <v>622</v>
      </c>
      <c r="C379">
        <v>15</v>
      </c>
      <c r="D379" s="2">
        <v>0</v>
      </c>
      <c r="E379">
        <v>5</v>
      </c>
      <c r="F379">
        <v>20</v>
      </c>
      <c r="G379">
        <v>70.5</v>
      </c>
      <c r="H379">
        <v>63.86</v>
      </c>
      <c r="I379">
        <v>40200.801398099997</v>
      </c>
      <c r="J379">
        <v>36.637980493402175</v>
      </c>
      <c r="K379">
        <v>35.242825607064013</v>
      </c>
      <c r="L379">
        <v>24.818932908801454</v>
      </c>
      <c r="M379">
        <v>21.843244195356284</v>
      </c>
      <c r="N379">
        <v>2.016</v>
      </c>
      <c r="O379">
        <v>128.90117330800095</v>
      </c>
      <c r="P379">
        <v>3.1882242405261509</v>
      </c>
      <c r="Q379" s="36">
        <f t="shared" si="122"/>
        <v>75.000000003820006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>
        <f t="shared" si="126"/>
        <v>1.1240699242536207</v>
      </c>
      <c r="V379" s="37" t="str">
        <f t="shared" si="127"/>
        <v/>
      </c>
      <c r="W379" s="37">
        <f t="shared" si="128"/>
        <v>1.1865537018585894</v>
      </c>
      <c r="X379" s="37" t="str">
        <f t="shared" si="129"/>
        <v/>
      </c>
      <c r="Y379">
        <f t="shared" si="137"/>
        <v>5</v>
      </c>
      <c r="Z379" s="1" t="str">
        <f t="shared" si="130"/>
        <v xml:space="preserve"> </v>
      </c>
      <c r="AA379">
        <f t="shared" si="138"/>
        <v>10</v>
      </c>
      <c r="AB379" s="1" t="str">
        <f t="shared" si="131"/>
        <v xml:space="preserve"> </v>
      </c>
      <c r="AC379" t="str">
        <f t="shared" si="139"/>
        <v xml:space="preserve"> </v>
      </c>
      <c r="AD379" s="1" t="str">
        <f t="shared" si="132"/>
        <v xml:space="preserve"> </v>
      </c>
      <c r="AE379">
        <f t="shared" si="140"/>
        <v>54</v>
      </c>
      <c r="AF379" t="str">
        <f t="shared" si="141"/>
        <v xml:space="preserve"> </v>
      </c>
      <c r="AG379">
        <f t="shared" si="133"/>
        <v>3.1882242443461508</v>
      </c>
      <c r="AH379" t="str">
        <f t="shared" si="134"/>
        <v xml:space="preserve"> </v>
      </c>
      <c r="AI379">
        <f t="shared" si="142"/>
        <v>100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622</v>
      </c>
      <c r="AP379" t="s">
        <v>1035</v>
      </c>
      <c r="AQ379">
        <v>-112.40699242536208</v>
      </c>
      <c r="AR379">
        <v>-118.65537018585894</v>
      </c>
      <c r="AS379">
        <v>10.397745067334796</v>
      </c>
      <c r="AT379">
        <v>112.40699242536208</v>
      </c>
      <c r="AU379">
        <v>118.65537018585894</v>
      </c>
      <c r="AV379" t="s">
        <v>1499</v>
      </c>
    </row>
    <row r="380" spans="1:48" x14ac:dyDescent="0.25">
      <c r="A380">
        <v>3.830000000000025E-9</v>
      </c>
      <c r="B380" t="s">
        <v>657</v>
      </c>
      <c r="C380">
        <v>14</v>
      </c>
      <c r="D380" s="2">
        <v>1</v>
      </c>
      <c r="E380">
        <v>8</v>
      </c>
      <c r="F380">
        <v>23</v>
      </c>
      <c r="G380">
        <v>93</v>
      </c>
      <c r="H380">
        <v>83.5</v>
      </c>
      <c r="I380">
        <v>129801.32155750001</v>
      </c>
      <c r="J380">
        <v>15.745804261738639</v>
      </c>
      <c r="K380">
        <v>14.366827253957329</v>
      </c>
      <c r="L380">
        <v>12.050155767865606</v>
      </c>
      <c r="M380">
        <v>11.120145187934016</v>
      </c>
      <c r="N380">
        <v>5.0140000000000002</v>
      </c>
      <c r="O380">
        <v>0.62992125984252023</v>
      </c>
      <c r="P380">
        <v>5.6335329341317362</v>
      </c>
      <c r="Q380" s="36" t="str">
        <f t="shared" si="122"/>
        <v xml:space="preserve"> 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/>
      </c>
      <c r="V380" s="37" t="str">
        <f t="shared" si="127"/>
        <v/>
      </c>
      <c r="W380" s="37" t="str">
        <f t="shared" si="128"/>
        <v/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 t="str">
        <f t="shared" si="140"/>
        <v xml:space="preserve"> </v>
      </c>
      <c r="AF380" t="str">
        <f t="shared" si="141"/>
        <v xml:space="preserve"> </v>
      </c>
      <c r="AG380">
        <f t="shared" si="133"/>
        <v>5.6335329379617365</v>
      </c>
      <c r="AH380" t="str">
        <f t="shared" si="134"/>
        <v xml:space="preserve"> </v>
      </c>
      <c r="AI380">
        <f t="shared" si="142"/>
        <v>9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657</v>
      </c>
      <c r="AP380" t="s">
        <v>1020</v>
      </c>
      <c r="AQ380">
        <v>8.7144301756304721</v>
      </c>
      <c r="AR380">
        <v>-6.1621496742729098</v>
      </c>
      <c r="AS380">
        <v>11.377245508982025</v>
      </c>
      <c r="AT380">
        <v>-8.7144301756304721</v>
      </c>
      <c r="AU380">
        <v>6.1621496742729098</v>
      </c>
      <c r="AV380" t="s">
        <v>1500</v>
      </c>
    </row>
    <row r="381" spans="1:48" x14ac:dyDescent="0.25">
      <c r="A381">
        <v>3.8400000000000248E-9</v>
      </c>
      <c r="B381" t="s">
        <v>450</v>
      </c>
      <c r="C381">
        <v>16</v>
      </c>
      <c r="D381" s="2">
        <v>0</v>
      </c>
      <c r="E381">
        <v>14</v>
      </c>
      <c r="F381">
        <v>30</v>
      </c>
      <c r="G381">
        <v>153</v>
      </c>
      <c r="H381">
        <v>124.85</v>
      </c>
      <c r="I381">
        <v>57968.147523549997</v>
      </c>
      <c r="J381">
        <v>10.829213288229681</v>
      </c>
      <c r="K381">
        <v>10.059624526629603</v>
      </c>
      <c r="L381" t="s">
        <v>1019</v>
      </c>
      <c r="M381" t="s">
        <v>1019</v>
      </c>
      <c r="N381">
        <v>10.763</v>
      </c>
      <c r="O381">
        <v>22.489082969432321</v>
      </c>
      <c r="P381">
        <v>3.3400080096115339</v>
      </c>
      <c r="Q381" s="36" t="str">
        <f t="shared" si="122"/>
        <v xml:space="preserve"> </v>
      </c>
      <c r="R381" t="str">
        <f t="shared" si="123"/>
        <v xml:space="preserve"> </v>
      </c>
      <c r="S381" s="37">
        <f t="shared" si="124"/>
        <v>0.22547056851761318</v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 t="str">
        <f t="shared" si="128"/>
        <v xml:space="preserve"> </v>
      </c>
      <c r="X381" s="37" t="str">
        <f t="shared" si="129"/>
        <v xml:space="preserve"> </v>
      </c>
      <c r="Y381" t="str">
        <f t="shared" si="137"/>
        <v xml:space="preserve"> </v>
      </c>
      <c r="Z381" s="1" t="str">
        <f t="shared" si="130"/>
        <v xml:space="preserve"> </v>
      </c>
      <c r="AA381" t="str">
        <f t="shared" si="138"/>
        <v xml:space="preserve"> </v>
      </c>
      <c r="AB381" s="1" t="str">
        <f t="shared" si="131"/>
        <v xml:space="preserve"> </v>
      </c>
      <c r="AC381">
        <f t="shared" si="139"/>
        <v>86</v>
      </c>
      <c r="AD381" s="1" t="str">
        <f t="shared" si="132"/>
        <v xml:space="preserve"> </v>
      </c>
      <c r="AE381" t="str">
        <f t="shared" si="140"/>
        <v xml:space="preserve"> </v>
      </c>
      <c r="AF381" t="str">
        <f t="shared" si="141"/>
        <v xml:space="preserve"> </v>
      </c>
      <c r="AG381">
        <f t="shared" si="133"/>
        <v>3.3400080134515338</v>
      </c>
      <c r="AH381" t="str">
        <f t="shared" si="134"/>
        <v xml:space="preserve"> </v>
      </c>
      <c r="AI381">
        <f t="shared" si="142"/>
        <v>85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450</v>
      </c>
      <c r="AP381" t="s">
        <v>1024</v>
      </c>
      <c r="AQ381">
        <v>37.21813828412688</v>
      </c>
      <c r="AR381" t="e">
        <v>#VALUE!</v>
      </c>
      <c r="AS381">
        <v>22.547056467761315</v>
      </c>
      <c r="AT381">
        <v>-37.21813828412688</v>
      </c>
      <c r="AU381" t="e">
        <v>#VALUE!</v>
      </c>
      <c r="AV381" t="s">
        <v>1501</v>
      </c>
    </row>
    <row r="382" spans="1:48" x14ac:dyDescent="0.25">
      <c r="A382">
        <v>3.8500000000000245E-9</v>
      </c>
      <c r="B382" t="s">
        <v>719</v>
      </c>
      <c r="C382">
        <v>3</v>
      </c>
      <c r="D382" s="2">
        <v>2</v>
      </c>
      <c r="E382">
        <v>12</v>
      </c>
      <c r="F382">
        <v>17</v>
      </c>
      <c r="G382">
        <v>45</v>
      </c>
      <c r="H382">
        <v>39.520000000000003</v>
      </c>
      <c r="I382">
        <v>6931.9607843200001</v>
      </c>
      <c r="J382">
        <v>15.789053136236516</v>
      </c>
      <c r="K382">
        <v>14.9413988657845</v>
      </c>
      <c r="L382">
        <v>12.041148530657509</v>
      </c>
      <c r="M382">
        <v>11.646568507781508</v>
      </c>
      <c r="N382">
        <v>2.3090000000000002</v>
      </c>
      <c r="O382">
        <v>-45.263157894736835</v>
      </c>
      <c r="P382">
        <v>1.9888663967611337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 t="str">
        <f t="shared" si="127"/>
        <v/>
      </c>
      <c r="W382" s="37" t="str">
        <f t="shared" si="128"/>
        <v/>
      </c>
      <c r="X382" s="37" t="str">
        <f t="shared" si="129"/>
        <v/>
      </c>
      <c r="Y382" t="str">
        <f t="shared" si="137"/>
        <v xml:space="preserve"> </v>
      </c>
      <c r="Z382" s="1" t="str">
        <f t="shared" si="130"/>
        <v xml:space="preserve"> </v>
      </c>
      <c r="AA382" t="str">
        <f t="shared" si="138"/>
        <v xml:space="preserve"> </v>
      </c>
      <c r="AB382" s="1" t="str">
        <f t="shared" si="131"/>
        <v xml:space="preserve"> 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 t="str">
        <f t="shared" si="133"/>
        <v xml:space="preserve"> </v>
      </c>
      <c r="AH382" t="str">
        <f t="shared" si="134"/>
        <v xml:space="preserve"> </v>
      </c>
      <c r="AI382" t="str">
        <f t="shared" si="142"/>
        <v xml:space="preserve"> 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719</v>
      </c>
      <c r="AP382" t="s">
        <v>1031</v>
      </c>
      <c r="AQ382">
        <v>8.4636968318663399</v>
      </c>
      <c r="AR382">
        <v>-6.0827957071492911</v>
      </c>
      <c r="AS382">
        <v>13.866396761133593</v>
      </c>
      <c r="AT382">
        <v>-8.4636968318663399</v>
      </c>
      <c r="AU382">
        <v>6.0827957071492911</v>
      </c>
      <c r="AV382" t="s">
        <v>1502</v>
      </c>
    </row>
    <row r="383" spans="1:48" x14ac:dyDescent="0.25">
      <c r="A383">
        <v>3.8600000000000243E-9</v>
      </c>
      <c r="B383" t="s">
        <v>449</v>
      </c>
      <c r="C383">
        <v>3</v>
      </c>
      <c r="D383" s="2">
        <v>0</v>
      </c>
      <c r="E383">
        <v>12</v>
      </c>
      <c r="F383">
        <v>15</v>
      </c>
      <c r="G383">
        <v>83</v>
      </c>
      <c r="H383">
        <v>83.54</v>
      </c>
      <c r="I383">
        <v>9354.3195720599997</v>
      </c>
      <c r="J383">
        <v>17.702903157448613</v>
      </c>
      <c r="K383">
        <v>16.938361719383618</v>
      </c>
      <c r="L383">
        <v>9.9803352329869259</v>
      </c>
      <c r="M383">
        <v>9.5543453145057775</v>
      </c>
      <c r="N383">
        <v>4.4690000000000003</v>
      </c>
      <c r="O383">
        <v>9.0738090536554417</v>
      </c>
      <c r="P383">
        <v>3.5707445535073017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 t="str">
        <f t="shared" si="128"/>
        <v/>
      </c>
      <c r="X383" s="37">
        <f t="shared" si="129"/>
        <v>-0.12073016879229248</v>
      </c>
      <c r="Y383" t="str">
        <f t="shared" si="137"/>
        <v xml:space="preserve"> </v>
      </c>
      <c r="Z383" s="1" t="str">
        <f t="shared" si="130"/>
        <v xml:space="preserve"> </v>
      </c>
      <c r="AA383" t="str">
        <f t="shared" si="138"/>
        <v xml:space="preserve"> </v>
      </c>
      <c r="AB383" s="1">
        <f t="shared" si="131"/>
        <v>140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>
        <f t="shared" si="133"/>
        <v>3.5707445573673016</v>
      </c>
      <c r="AH383" t="str">
        <f t="shared" si="134"/>
        <v xml:space="preserve"> </v>
      </c>
      <c r="AI383">
        <f t="shared" si="142"/>
        <v>70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449</v>
      </c>
      <c r="AP383" t="s">
        <v>1026</v>
      </c>
      <c r="AQ383">
        <v>-2.6317598904844752</v>
      </c>
      <c r="AR383">
        <v>12.073016879229248</v>
      </c>
      <c r="AS383">
        <v>-0.64639693559972455</v>
      </c>
      <c r="AT383">
        <v>2.6317598904844752</v>
      </c>
      <c r="AU383">
        <v>-12.073016879229248</v>
      </c>
      <c r="AV383" t="s">
        <v>1503</v>
      </c>
    </row>
    <row r="384" spans="1:48" x14ac:dyDescent="0.25">
      <c r="A384">
        <v>3.8700000000000241E-9</v>
      </c>
      <c r="B384" t="s">
        <v>451</v>
      </c>
      <c r="C384">
        <v>9</v>
      </c>
      <c r="D384" s="2">
        <v>0</v>
      </c>
      <c r="E384">
        <v>15</v>
      </c>
      <c r="F384">
        <v>24</v>
      </c>
      <c r="G384">
        <v>115</v>
      </c>
      <c r="H384">
        <v>98.18</v>
      </c>
      <c r="I384">
        <v>23761.337450720002</v>
      </c>
      <c r="J384">
        <v>14.79951763641845</v>
      </c>
      <c r="K384">
        <v>13.233589432538079</v>
      </c>
      <c r="L384">
        <v>10.578060637646454</v>
      </c>
      <c r="M384">
        <v>9.945832708311011</v>
      </c>
      <c r="N384">
        <v>5.9260000000000002</v>
      </c>
      <c r="O384">
        <v>-4.6710526315789442</v>
      </c>
      <c r="P384">
        <v>2.0024444897127722</v>
      </c>
      <c r="Q384" s="36" t="str">
        <f t="shared" si="122"/>
        <v xml:space="preserve"> </v>
      </c>
      <c r="R384" t="str">
        <f t="shared" si="123"/>
        <v xml:space="preserve"> </v>
      </c>
      <c r="S384" s="37">
        <f t="shared" si="124"/>
        <v>0.17131799124013647</v>
      </c>
      <c r="T384" s="37" t="str">
        <f t="shared" si="125"/>
        <v/>
      </c>
      <c r="U384" s="37" t="str">
        <f t="shared" si="126"/>
        <v/>
      </c>
      <c r="V384" s="37" t="str">
        <f t="shared" si="127"/>
        <v/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 t="str">
        <f t="shared" si="130"/>
        <v xml:space="preserve"> </v>
      </c>
      <c r="AA384" t="str">
        <f t="shared" si="138"/>
        <v xml:space="preserve"> </v>
      </c>
      <c r="AB384" s="1" t="str">
        <f t="shared" si="131"/>
        <v xml:space="preserve"> </v>
      </c>
      <c r="AC384">
        <f t="shared" si="139"/>
        <v>137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2.0024444935827721</v>
      </c>
      <c r="AH384" t="str">
        <f t="shared" si="134"/>
        <v xml:space="preserve"> </v>
      </c>
      <c r="AI384">
        <f t="shared" si="142"/>
        <v>196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451</v>
      </c>
      <c r="AP384" t="s">
        <v>1022</v>
      </c>
      <c r="AQ384">
        <v>14.200482991582019</v>
      </c>
      <c r="AR384">
        <v>6.8070423062864593</v>
      </c>
      <c r="AS384">
        <v>17.131798737013646</v>
      </c>
      <c r="AT384">
        <v>-14.200482991582019</v>
      </c>
      <c r="AU384">
        <v>-6.8070423062864593</v>
      </c>
      <c r="AV384" t="s">
        <v>1504</v>
      </c>
    </row>
    <row r="385" spans="1:48" x14ac:dyDescent="0.25">
      <c r="A385">
        <v>3.8800000000000238E-9</v>
      </c>
      <c r="B385" t="s">
        <v>444</v>
      </c>
      <c r="C385">
        <v>7</v>
      </c>
      <c r="D385" s="2">
        <v>1</v>
      </c>
      <c r="E385">
        <v>8</v>
      </c>
      <c r="F385">
        <v>16</v>
      </c>
      <c r="G385">
        <v>31</v>
      </c>
      <c r="H385">
        <v>30.86</v>
      </c>
      <c r="I385">
        <v>21588.7505676</v>
      </c>
      <c r="J385">
        <v>12.67871815940838</v>
      </c>
      <c r="K385">
        <v>12.120974076983503</v>
      </c>
      <c r="L385">
        <v>9.768809113944517</v>
      </c>
      <c r="M385">
        <v>9.1865793294896445</v>
      </c>
      <c r="N385">
        <v>2.3410000000000002</v>
      </c>
      <c r="O385">
        <v>1.964285714285716</v>
      </c>
      <c r="P385">
        <v>5.4990278677900202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>
        <f t="shared" si="129"/>
        <v>-0.13936566856706079</v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>
        <f t="shared" si="131"/>
        <v>132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>
        <f t="shared" si="133"/>
        <v>5.4990278716700205</v>
      </c>
      <c r="AH385" t="str">
        <f t="shared" si="134"/>
        <v xml:space="preserve"> </v>
      </c>
      <c r="AI385">
        <f t="shared" si="142"/>
        <v>11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444</v>
      </c>
      <c r="AP385" t="s">
        <v>1026</v>
      </c>
      <c r="AQ385">
        <v>26.495719584387999</v>
      </c>
      <c r="AR385">
        <v>13.936566856706079</v>
      </c>
      <c r="AS385">
        <v>0.45366169799092582</v>
      </c>
      <c r="AT385">
        <v>-26.495719584387999</v>
      </c>
      <c r="AU385">
        <v>-13.936566856706079</v>
      </c>
      <c r="AV385" t="s">
        <v>1505</v>
      </c>
    </row>
    <row r="386" spans="1:48" x14ac:dyDescent="0.25">
      <c r="A386">
        <v>3.8900000000000236E-9</v>
      </c>
      <c r="B386" t="s">
        <v>399</v>
      </c>
      <c r="C386">
        <v>3</v>
      </c>
      <c r="D386" s="2">
        <v>1</v>
      </c>
      <c r="E386">
        <v>12</v>
      </c>
      <c r="F386">
        <v>16</v>
      </c>
      <c r="G386">
        <v>77</v>
      </c>
      <c r="H386">
        <v>72.75</v>
      </c>
      <c r="I386">
        <v>9954.5705587499997</v>
      </c>
      <c r="J386">
        <v>13.817663817663819</v>
      </c>
      <c r="K386">
        <v>12.935633001422474</v>
      </c>
      <c r="L386">
        <v>11.287760265195882</v>
      </c>
      <c r="M386">
        <v>10.845794368600684</v>
      </c>
      <c r="N386">
        <v>4.88</v>
      </c>
      <c r="O386">
        <v>-27.194244604316541</v>
      </c>
      <c r="P386">
        <v>1.0116838487972508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 t="str">
        <f t="shared" si="127"/>
        <v/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 t="str">
        <f t="shared" si="131"/>
        <v xml:space="preserve"> 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 t="str">
        <f t="shared" si="133"/>
        <v xml:space="preserve"> </v>
      </c>
      <c r="AH386" t="str">
        <f t="shared" si="134"/>
        <v xml:space="preserve"> </v>
      </c>
      <c r="AI386" t="str">
        <f t="shared" si="142"/>
        <v xml:space="preserve"> 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399</v>
      </c>
      <c r="AP386" t="s">
        <v>1054</v>
      </c>
      <c r="AQ386">
        <v>19.892734961654014</v>
      </c>
      <c r="AR386">
        <v>0.55457225236421603</v>
      </c>
      <c r="AS386">
        <v>5.841924398625431</v>
      </c>
      <c r="AT386">
        <v>-19.892734961654014</v>
      </c>
      <c r="AU386">
        <v>-0.55457225236421603</v>
      </c>
      <c r="AV386" t="s">
        <v>1506</v>
      </c>
    </row>
    <row r="387" spans="1:48" x14ac:dyDescent="0.25">
      <c r="A387">
        <v>3.9000000000000233E-9</v>
      </c>
      <c r="B387" t="s">
        <v>576</v>
      </c>
      <c r="C387">
        <v>12</v>
      </c>
      <c r="D387" s="2">
        <v>0</v>
      </c>
      <c r="E387">
        <v>6</v>
      </c>
      <c r="F387">
        <v>18</v>
      </c>
      <c r="G387">
        <v>122</v>
      </c>
      <c r="H387">
        <v>97.83</v>
      </c>
      <c r="I387">
        <v>40795.11</v>
      </c>
      <c r="J387">
        <v>7.518444512757454</v>
      </c>
      <c r="K387">
        <v>7.0452254068846312</v>
      </c>
      <c r="L387" t="s">
        <v>1019</v>
      </c>
      <c r="M387" t="s">
        <v>1019</v>
      </c>
      <c r="N387">
        <v>12.223000000000001</v>
      </c>
      <c r="O387">
        <v>4.8504983388704437</v>
      </c>
      <c r="P387">
        <v>3.9548195849943784</v>
      </c>
      <c r="Q387" s="36" t="str">
        <f t="shared" si="122"/>
        <v xml:space="preserve"> </v>
      </c>
      <c r="R387" t="str">
        <f t="shared" si="123"/>
        <v xml:space="preserve"> </v>
      </c>
      <c r="S387" s="37">
        <f t="shared" si="124"/>
        <v>0.24706123256196466</v>
      </c>
      <c r="T387" s="37" t="str">
        <f t="shared" si="125"/>
        <v/>
      </c>
      <c r="U387" s="37" t="str">
        <f t="shared" si="126"/>
        <v/>
      </c>
      <c r="V387" s="37" t="str">
        <f t="shared" si="127"/>
        <v/>
      </c>
      <c r="W387" s="37" t="str">
        <f t="shared" si="128"/>
        <v xml:space="preserve"> </v>
      </c>
      <c r="X387" s="37" t="str">
        <f t="shared" si="129"/>
        <v xml:space="preserve"> </v>
      </c>
      <c r="Y387" t="str">
        <f t="shared" si="137"/>
        <v xml:space="preserve"> </v>
      </c>
      <c r="Z387" s="1" t="str">
        <f t="shared" si="130"/>
        <v xml:space="preserve"> </v>
      </c>
      <c r="AA387" t="str">
        <f t="shared" si="138"/>
        <v xml:space="preserve"> </v>
      </c>
      <c r="AB387" s="1" t="str">
        <f t="shared" si="131"/>
        <v xml:space="preserve"> </v>
      </c>
      <c r="AC387">
        <f t="shared" si="139"/>
        <v>72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>
        <f t="shared" si="133"/>
        <v>3.9548195888943782</v>
      </c>
      <c r="AH387" t="str">
        <f t="shared" si="134"/>
        <v xml:space="preserve"> </v>
      </c>
      <c r="AI387">
        <f t="shared" si="142"/>
        <v>45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576</v>
      </c>
      <c r="AP387" t="s">
        <v>1024</v>
      </c>
      <c r="AQ387">
        <v>56.412166686988584</v>
      </c>
      <c r="AR387" t="e">
        <v>#VALUE!</v>
      </c>
      <c r="AS387">
        <v>24.706122866196466</v>
      </c>
      <c r="AT387">
        <v>-56.412166686988584</v>
      </c>
      <c r="AU387" t="e">
        <v>#VALUE!</v>
      </c>
      <c r="AV387" t="s">
        <v>1507</v>
      </c>
    </row>
    <row r="388" spans="1:48" x14ac:dyDescent="0.25">
      <c r="A388">
        <v>3.9100000000000231E-9</v>
      </c>
      <c r="B388" t="s">
        <v>469</v>
      </c>
      <c r="C388">
        <v>2</v>
      </c>
      <c r="D388" s="2">
        <v>6</v>
      </c>
      <c r="E388">
        <v>9</v>
      </c>
      <c r="F388">
        <v>17</v>
      </c>
      <c r="G388">
        <v>202</v>
      </c>
      <c r="H388">
        <v>199.11</v>
      </c>
      <c r="I388">
        <v>34693.010822639997</v>
      </c>
      <c r="J388">
        <v>24.94175122134536</v>
      </c>
      <c r="K388">
        <v>25.494238156209988</v>
      </c>
      <c r="L388">
        <v>19.909391086384119</v>
      </c>
      <c r="M388">
        <v>18.982560533841756</v>
      </c>
      <c r="N388">
        <v>8.1240000000000006</v>
      </c>
      <c r="O388">
        <v>15.527950310559005</v>
      </c>
      <c r="P388">
        <v>4.1831148611320375</v>
      </c>
      <c r="Q388" s="36" t="str">
        <f t="shared" si="122"/>
        <v xml:space="preserve"> </v>
      </c>
      <c r="R388" t="str">
        <f t="shared" si="123"/>
        <v xml:space="preserve"> </v>
      </c>
      <c r="S388" s="37" t="str">
        <f t="shared" si="124"/>
        <v/>
      </c>
      <c r="T388" s="37" t="str">
        <f t="shared" si="125"/>
        <v/>
      </c>
      <c r="U388" s="37" t="str">
        <f t="shared" si="126"/>
        <v/>
      </c>
      <c r="V388" s="37" t="str">
        <f t="shared" si="127"/>
        <v/>
      </c>
      <c r="W388" s="37">
        <f t="shared" si="128"/>
        <v>0.75402193727054478</v>
      </c>
      <c r="X388" s="37" t="str">
        <f t="shared" si="129"/>
        <v/>
      </c>
      <c r="Y388" t="str">
        <f t="shared" si="137"/>
        <v xml:space="preserve"> </v>
      </c>
      <c r="Z388" s="1" t="str">
        <f t="shared" si="130"/>
        <v xml:space="preserve"> </v>
      </c>
      <c r="AA388">
        <f t="shared" si="138"/>
        <v>22</v>
      </c>
      <c r="AB388" s="1" t="str">
        <f t="shared" si="131"/>
        <v xml:space="preserve"> </v>
      </c>
      <c r="AC388" t="str">
        <f t="shared" si="139"/>
        <v xml:space="preserve"> </v>
      </c>
      <c r="AD388" s="1" t="str">
        <f t="shared" si="132"/>
        <v xml:space="preserve"> </v>
      </c>
      <c r="AE388" t="str">
        <f t="shared" si="140"/>
        <v xml:space="preserve"> </v>
      </c>
      <c r="AF388" t="str">
        <f t="shared" si="141"/>
        <v xml:space="preserve"> </v>
      </c>
      <c r="AG388">
        <f t="shared" si="133"/>
        <v>4.1831148650420378</v>
      </c>
      <c r="AH388" t="str">
        <f t="shared" si="134"/>
        <v xml:space="preserve"> </v>
      </c>
      <c r="AI388">
        <f t="shared" si="142"/>
        <v>36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469</v>
      </c>
      <c r="AP388" t="s">
        <v>1035</v>
      </c>
      <c r="AQ388">
        <v>-44.598645760554547</v>
      </c>
      <c r="AR388">
        <v>-75.402193727054481</v>
      </c>
      <c r="AS388">
        <v>1.4514589925166854</v>
      </c>
      <c r="AT388">
        <v>44.598645760554547</v>
      </c>
      <c r="AU388">
        <v>75.402193727054481</v>
      </c>
      <c r="AV388" t="s">
        <v>1508</v>
      </c>
    </row>
    <row r="389" spans="1:48" x14ac:dyDescent="0.25">
      <c r="A389">
        <v>3.9200000000000229E-9</v>
      </c>
      <c r="B389" t="s">
        <v>265</v>
      </c>
      <c r="C389">
        <v>8</v>
      </c>
      <c r="D389" s="2">
        <v>0</v>
      </c>
      <c r="E389">
        <v>12</v>
      </c>
      <c r="F389">
        <v>20</v>
      </c>
      <c r="G389">
        <v>129</v>
      </c>
      <c r="H389">
        <v>109.86</v>
      </c>
      <c r="I389">
        <v>51003.868362599998</v>
      </c>
      <c r="J389">
        <v>11.048979181333602</v>
      </c>
      <c r="K389">
        <v>9.0531520395550071</v>
      </c>
      <c r="L389">
        <v>7.6042599804610678</v>
      </c>
      <c r="M389">
        <v>6.6925207508686153</v>
      </c>
      <c r="N389">
        <v>8.0609999999999999</v>
      </c>
      <c r="O389">
        <v>45.481927710843387</v>
      </c>
      <c r="P389">
        <v>3.1112324776988896</v>
      </c>
      <c r="Q389" s="36" t="str">
        <f t="shared" si="122"/>
        <v xml:space="preserve"> </v>
      </c>
      <c r="R389" t="str">
        <f t="shared" si="123"/>
        <v xml:space="preserve"> </v>
      </c>
      <c r="S389" s="37">
        <f t="shared" si="124"/>
        <v>0.17422174067587115</v>
      </c>
      <c r="T389" s="37" t="str">
        <f t="shared" si="125"/>
        <v/>
      </c>
      <c r="U389" s="37" t="str">
        <f t="shared" si="126"/>
        <v/>
      </c>
      <c r="V389" s="37" t="str">
        <f t="shared" si="127"/>
        <v/>
      </c>
      <c r="W389" s="37" t="str">
        <f t="shared" si="128"/>
        <v/>
      </c>
      <c r="X389" s="37">
        <f t="shared" si="129"/>
        <v>-0.33006294544291814</v>
      </c>
      <c r="Y389" t="str">
        <f t="shared" si="137"/>
        <v xml:space="preserve"> </v>
      </c>
      <c r="Z389" s="1" t="str">
        <f t="shared" si="130"/>
        <v xml:space="preserve"> </v>
      </c>
      <c r="AA389" t="str">
        <f t="shared" si="138"/>
        <v xml:space="preserve"> </v>
      </c>
      <c r="AB389" s="1">
        <f t="shared" si="131"/>
        <v>64</v>
      </c>
      <c r="AC389">
        <f t="shared" si="139"/>
        <v>133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3.1112324816188894</v>
      </c>
      <c r="AH389" t="str">
        <f t="shared" si="134"/>
        <v xml:space="preserve"> </v>
      </c>
      <c r="AI389">
        <f t="shared" si="142"/>
        <v>104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265</v>
      </c>
      <c r="AP389" t="s">
        <v>1078</v>
      </c>
      <c r="AQ389">
        <v>35.944055712892279</v>
      </c>
      <c r="AR389">
        <v>33.006294544291812</v>
      </c>
      <c r="AS389">
        <v>17.422173675587118</v>
      </c>
      <c r="AT389">
        <v>-35.944055712892279</v>
      </c>
      <c r="AU389">
        <v>-33.006294544291812</v>
      </c>
      <c r="AV389" t="s">
        <v>1509</v>
      </c>
    </row>
    <row r="390" spans="1:48" x14ac:dyDescent="0.25">
      <c r="A390">
        <v>3.9300000000000226E-9</v>
      </c>
      <c r="B390" t="s">
        <v>437</v>
      </c>
      <c r="C390">
        <v>17</v>
      </c>
      <c r="D390" s="2">
        <v>1</v>
      </c>
      <c r="E390">
        <v>3</v>
      </c>
      <c r="F390">
        <v>21</v>
      </c>
      <c r="G390">
        <v>177</v>
      </c>
      <c r="H390">
        <v>129.72</v>
      </c>
      <c r="I390">
        <v>9951.5286928799997</v>
      </c>
      <c r="J390">
        <v>13.975436328377505</v>
      </c>
      <c r="K390">
        <v>12.568549559151245</v>
      </c>
      <c r="L390">
        <v>9.6389416874798073</v>
      </c>
      <c r="M390">
        <v>8.969997940542676</v>
      </c>
      <c r="N390">
        <v>9.282</v>
      </c>
      <c r="O390">
        <v>4.2384105960264939</v>
      </c>
      <c r="P390">
        <v>0.12025901942645699</v>
      </c>
      <c r="Q390" s="36">
        <f t="shared" si="122"/>
        <v>80.952380956310947</v>
      </c>
      <c r="R390" t="str">
        <f t="shared" si="123"/>
        <v xml:space="preserve"> </v>
      </c>
      <c r="S390" s="37">
        <f t="shared" si="124"/>
        <v>0.36447733973018492</v>
      </c>
      <c r="T390" s="37" t="str">
        <f t="shared" si="125"/>
        <v/>
      </c>
      <c r="U390" s="37" t="str">
        <f t="shared" si="126"/>
        <v/>
      </c>
      <c r="V390" s="37" t="str">
        <f t="shared" si="127"/>
        <v/>
      </c>
      <c r="W390" s="37" t="str">
        <f t="shared" si="128"/>
        <v/>
      </c>
      <c r="X390" s="37">
        <f t="shared" si="129"/>
        <v>-0.15080701873028879</v>
      </c>
      <c r="Y390" t="str">
        <f t="shared" si="137"/>
        <v xml:space="preserve"> </v>
      </c>
      <c r="Z390" s="1" t="str">
        <f t="shared" si="130"/>
        <v xml:space="preserve"> </v>
      </c>
      <c r="AA390" t="str">
        <f t="shared" si="138"/>
        <v xml:space="preserve"> </v>
      </c>
      <c r="AB390" s="1">
        <f t="shared" si="131"/>
        <v>127</v>
      </c>
      <c r="AC390">
        <f t="shared" si="139"/>
        <v>17</v>
      </c>
      <c r="AD390" s="1" t="str">
        <f t="shared" si="132"/>
        <v xml:space="preserve"> </v>
      </c>
      <c r="AE390">
        <f t="shared" si="140"/>
        <v>29</v>
      </c>
      <c r="AF390" t="str">
        <f t="shared" si="141"/>
        <v xml:space="preserve"> </v>
      </c>
      <c r="AG390" t="str">
        <f t="shared" si="133"/>
        <v xml:space="preserve"> </v>
      </c>
      <c r="AH390" t="str">
        <f t="shared" si="134"/>
        <v xml:space="preserve"> </v>
      </c>
      <c r="AI390" t="str">
        <f t="shared" si="142"/>
        <v xml:space="preserve"> </v>
      </c>
      <c r="AJ390" t="str">
        <f t="shared" si="143"/>
        <v xml:space="preserve"> </v>
      </c>
      <c r="AK390" t="str">
        <f t="shared" si="135"/>
        <v xml:space="preserve"> </v>
      </c>
      <c r="AL390" t="str">
        <f t="shared" si="136"/>
        <v xml:space="preserve"> </v>
      </c>
      <c r="AM390" t="str">
        <f t="shared" si="144"/>
        <v xml:space="preserve"> </v>
      </c>
      <c r="AN390" t="str">
        <f t="shared" si="145"/>
        <v xml:space="preserve"> </v>
      </c>
      <c r="AO390" t="s">
        <v>437</v>
      </c>
      <c r="AP390" t="s">
        <v>1028</v>
      </c>
      <c r="AQ390">
        <v>18.9780561492089</v>
      </c>
      <c r="AR390">
        <v>15.080701873028879</v>
      </c>
      <c r="AS390">
        <v>36.447733580018493</v>
      </c>
      <c r="AT390">
        <v>-18.9780561492089</v>
      </c>
      <c r="AU390">
        <v>-15.080701873028879</v>
      </c>
      <c r="AV390" t="s">
        <v>1510</v>
      </c>
    </row>
    <row r="391" spans="1:48" x14ac:dyDescent="0.25">
      <c r="A391">
        <v>3.9400000000000224E-9</v>
      </c>
      <c r="B391" t="s">
        <v>625</v>
      </c>
      <c r="C391">
        <v>9</v>
      </c>
      <c r="D391" s="2">
        <v>0</v>
      </c>
      <c r="E391">
        <v>2</v>
      </c>
      <c r="F391">
        <v>11</v>
      </c>
      <c r="G391">
        <v>46</v>
      </c>
      <c r="H391">
        <v>32.76</v>
      </c>
      <c r="I391">
        <v>4890.8604326399991</v>
      </c>
      <c r="J391">
        <v>10.557524975829841</v>
      </c>
      <c r="K391">
        <v>9.5287958115183233</v>
      </c>
      <c r="L391">
        <v>5.9788895367423169</v>
      </c>
      <c r="M391">
        <v>5.6155102244389026</v>
      </c>
      <c r="N391">
        <v>2.7349999999999999</v>
      </c>
      <c r="O391">
        <v>54.444444444444443</v>
      </c>
      <c r="P391">
        <v>0</v>
      </c>
      <c r="Q391" s="36">
        <f t="shared" si="122"/>
        <v>81.818181822121815</v>
      </c>
      <c r="R391" t="str">
        <f t="shared" si="123"/>
        <v xml:space="preserve"> </v>
      </c>
      <c r="S391" s="37">
        <f t="shared" si="124"/>
        <v>0.40415140809140426</v>
      </c>
      <c r="T391" s="37" t="str">
        <f t="shared" si="125"/>
        <v/>
      </c>
      <c r="U391" s="37" t="str">
        <f t="shared" si="126"/>
        <v/>
      </c>
      <c r="V391" s="37" t="str">
        <f t="shared" si="127"/>
        <v/>
      </c>
      <c r="W391" s="37" t="str">
        <f t="shared" si="128"/>
        <v/>
      </c>
      <c r="X391" s="37">
        <f t="shared" si="129"/>
        <v>-0.47325845564732527</v>
      </c>
      <c r="Y391" t="str">
        <f t="shared" si="137"/>
        <v xml:space="preserve"> </v>
      </c>
      <c r="Z391" s="1" t="str">
        <f t="shared" si="130"/>
        <v xml:space="preserve"> </v>
      </c>
      <c r="AA391" t="str">
        <f t="shared" si="138"/>
        <v xml:space="preserve"> </v>
      </c>
      <c r="AB391" s="1">
        <f t="shared" si="131"/>
        <v>27</v>
      </c>
      <c r="AC391">
        <f t="shared" si="139"/>
        <v>12</v>
      </c>
      <c r="AD391" s="1" t="str">
        <f t="shared" si="132"/>
        <v xml:space="preserve"> </v>
      </c>
      <c r="AE391">
        <f t="shared" si="140"/>
        <v>26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>
        <f t="shared" si="135"/>
        <v>54.444444448384445</v>
      </c>
      <c r="AL391" t="str">
        <f t="shared" si="136"/>
        <v xml:space="preserve"> </v>
      </c>
      <c r="AM391">
        <f t="shared" si="144"/>
        <v>11</v>
      </c>
      <c r="AN391" t="str">
        <f t="shared" si="145"/>
        <v xml:space="preserve"> </v>
      </c>
      <c r="AO391" t="s">
        <v>625</v>
      </c>
      <c r="AP391" t="s">
        <v>1031</v>
      </c>
      <c r="AQ391">
        <v>38.793238672762229</v>
      </c>
      <c r="AR391">
        <v>47.325845564732525</v>
      </c>
      <c r="AS391">
        <v>40.415140415140428</v>
      </c>
      <c r="AT391">
        <v>-38.793238672762229</v>
      </c>
      <c r="AU391">
        <v>-47.325845564732525</v>
      </c>
      <c r="AV391" t="s">
        <v>1511</v>
      </c>
    </row>
    <row r="392" spans="1:48" x14ac:dyDescent="0.25">
      <c r="A392">
        <v>3.9500000000000221E-9</v>
      </c>
      <c r="B392" t="s">
        <v>452</v>
      </c>
      <c r="C392">
        <v>12</v>
      </c>
      <c r="D392" s="2">
        <v>1</v>
      </c>
      <c r="E392">
        <v>9</v>
      </c>
      <c r="F392">
        <v>22</v>
      </c>
      <c r="G392">
        <v>180</v>
      </c>
      <c r="H392">
        <v>160.66999999999999</v>
      </c>
      <c r="I392">
        <v>46204.801215279993</v>
      </c>
      <c r="J392">
        <v>21.726842461122377</v>
      </c>
      <c r="K392">
        <v>20.38700672503489</v>
      </c>
      <c r="L392">
        <v>12.74337312598999</v>
      </c>
      <c r="M392">
        <v>12.225927805096111</v>
      </c>
      <c r="N392">
        <v>6.7789999999999999</v>
      </c>
      <c r="O392">
        <v>13.400000000000004</v>
      </c>
      <c r="P392">
        <v>2.1771332544967947</v>
      </c>
      <c r="Q392" s="36" t="str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 xml:space="preserve"> 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 t="str">
        <f t="shared" ref="S392:S455" si="148">IF(ISERROR((IF((G392/H392-1)&gt;($S$5/100),(G392/H392-1)+A392,"")))=TRUE," ",((IF((G392/H392-1)&gt;($S$5/100),(G392/H392-1)+A392,""))))</f>
        <v/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 t="str">
        <f t="shared" ref="V392:V455" si="151">IF(ISERROR((IF(((J392/$J$6-1))&lt;($V$5/100),((J392/$J$6-1)),"")))=TRUE," ",((IF(((J392/$J$6-1))&lt;($V$5/100),((J392/$J$6-1)),""))))</f>
        <v/>
      </c>
      <c r="W392" s="37">
        <f t="shared" ref="W392:W455" si="152">IF(ISERROR((IF(((L392/$L$6-1))&gt;($W$5/100),((L392/$L$6-1)),"")))=TRUE," ",((IF(((L392/$L$6-1))&gt;($W$5/100),((L392/$L$6-1)),""))))</f>
        <v>0.12269410555186844</v>
      </c>
      <c r="X392" s="37" t="str">
        <f t="shared" ref="X392:X455" si="153">IF(ISERROR((IF(((L392/$L$6-1))&lt;($X$5/100),((L392/$L$6-1)),"")))=TRUE," ",((IF(((L392/$L$6-1))&lt;($X$5/100),((L392/$L$6-1)),""))))</f>
        <v/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>
        <f t="shared" ref="AG392:AG455" si="157">IF(ISERROR((IF((AND(P392&gt;$AG$6,P392&lt;$AG$5))=TRUE,P392+A392," ")))=TRUE," ",((IF((AND(P392&gt;$AG$6,P392&lt;$AG$5))=TRUE,P392+A392," "))))</f>
        <v>2.1771332584467946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452</v>
      </c>
      <c r="AP392" t="s">
        <v>1022</v>
      </c>
      <c r="AQ392">
        <v>-25.960361349548734</v>
      </c>
      <c r="AR392">
        <v>-12.269410555186845</v>
      </c>
      <c r="AS392">
        <v>12.030870728823073</v>
      </c>
      <c r="AT392">
        <v>25.960361349548734</v>
      </c>
      <c r="AU392">
        <v>12.269410555186845</v>
      </c>
      <c r="AV392" t="s">
        <v>1512</v>
      </c>
    </row>
    <row r="393" spans="1:48" x14ac:dyDescent="0.25">
      <c r="A393">
        <v>3.9600000000000219E-9</v>
      </c>
      <c r="B393" t="s">
        <v>613</v>
      </c>
      <c r="C393">
        <v>33</v>
      </c>
      <c r="D393" s="2">
        <v>0</v>
      </c>
      <c r="E393">
        <v>7</v>
      </c>
      <c r="F393">
        <v>40</v>
      </c>
      <c r="G393">
        <v>238.5</v>
      </c>
      <c r="H393">
        <v>173.56</v>
      </c>
      <c r="I393">
        <v>29574.836437440004</v>
      </c>
      <c r="J393">
        <v>15.402910898118565</v>
      </c>
      <c r="K393">
        <v>12.973538645537449</v>
      </c>
      <c r="L393">
        <v>7.2003370298656337</v>
      </c>
      <c r="M393">
        <v>6.191669305491561</v>
      </c>
      <c r="N393">
        <v>6.7030000000000003</v>
      </c>
      <c r="O393">
        <v>248.12500000000003</v>
      </c>
      <c r="P393">
        <v>0.21663977875086426</v>
      </c>
      <c r="Q393" s="36">
        <f t="shared" si="146"/>
        <v>82.500000003959997</v>
      </c>
      <c r="R393" t="str">
        <f t="shared" si="147"/>
        <v xml:space="preserve"> </v>
      </c>
      <c r="S393" s="37">
        <f t="shared" si="148"/>
        <v>0.37416455800471071</v>
      </c>
      <c r="T393" s="37" t="str">
        <f t="shared" si="149"/>
        <v/>
      </c>
      <c r="U393" s="37" t="str">
        <f t="shared" si="150"/>
        <v/>
      </c>
      <c r="V393" s="37" t="str">
        <f t="shared" si="151"/>
        <v/>
      </c>
      <c r="W393" s="37" t="str">
        <f t="shared" si="152"/>
        <v/>
      </c>
      <c r="X393" s="37">
        <f t="shared" si="153"/>
        <v>-0.36564865036163707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 t="str">
        <f t="shared" si="157"/>
        <v xml:space="preserve"> 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613</v>
      </c>
      <c r="AP393" t="s">
        <v>1078</v>
      </c>
      <c r="AQ393">
        <v>10.702338545805844</v>
      </c>
      <c r="AR393">
        <v>36.56486503616371</v>
      </c>
      <c r="AS393">
        <v>37.416455404471073</v>
      </c>
      <c r="AT393">
        <v>-10.702338545805844</v>
      </c>
      <c r="AU393">
        <v>-36.56486503616371</v>
      </c>
      <c r="AV393" t="s">
        <v>1513</v>
      </c>
    </row>
    <row r="394" spans="1:48" x14ac:dyDescent="0.25">
      <c r="A394">
        <v>3.9700000000000217E-9</v>
      </c>
      <c r="B394" t="s">
        <v>733</v>
      </c>
      <c r="C394">
        <v>38</v>
      </c>
      <c r="D394" s="2">
        <v>0</v>
      </c>
      <c r="E394">
        <v>10</v>
      </c>
      <c r="F394">
        <v>48</v>
      </c>
      <c r="G394">
        <v>100</v>
      </c>
      <c r="H394">
        <v>80.61</v>
      </c>
      <c r="I394">
        <v>95415.840869880005</v>
      </c>
      <c r="J394">
        <v>28.524416135881104</v>
      </c>
      <c r="K394">
        <v>23.597775175644028</v>
      </c>
      <c r="L394">
        <v>19.730212025822976</v>
      </c>
      <c r="M394">
        <v>16.712656816442284</v>
      </c>
      <c r="N394">
        <v>2.343</v>
      </c>
      <c r="O394">
        <v>17.608695652173918</v>
      </c>
      <c r="P394">
        <v>1.7367572261506019E-2</v>
      </c>
      <c r="Q394" s="36">
        <f t="shared" si="146"/>
        <v>79.166666670636673</v>
      </c>
      <c r="R394" t="str">
        <f t="shared" si="147"/>
        <v xml:space="preserve"> </v>
      </c>
      <c r="S394" s="37">
        <f t="shared" si="148"/>
        <v>0.24054087979185834</v>
      </c>
      <c r="T394" s="37" t="str">
        <f t="shared" si="149"/>
        <v/>
      </c>
      <c r="U394" s="37">
        <f t="shared" si="150"/>
        <v>0.65368979417494066</v>
      </c>
      <c r="V394" s="37" t="str">
        <f t="shared" si="151"/>
        <v/>
      </c>
      <c r="W394" s="37">
        <f t="shared" si="152"/>
        <v>0.73823622079332352</v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733</v>
      </c>
      <c r="AP394" t="s">
        <v>1033</v>
      </c>
      <c r="AQ394">
        <v>-65.36897941749406</v>
      </c>
      <c r="AR394">
        <v>-73.823622079332353</v>
      </c>
      <c r="AS394">
        <v>24.054087582185836</v>
      </c>
      <c r="AT394">
        <v>65.36897941749406</v>
      </c>
      <c r="AU394">
        <v>73.823622079332353</v>
      </c>
      <c r="AV394" t="s">
        <v>1514</v>
      </c>
    </row>
    <row r="395" spans="1:48" x14ac:dyDescent="0.25">
      <c r="A395">
        <v>3.9800000000000214E-9</v>
      </c>
      <c r="B395" t="s">
        <v>362</v>
      </c>
      <c r="C395">
        <v>16</v>
      </c>
      <c r="D395" s="2">
        <v>0</v>
      </c>
      <c r="E395">
        <v>6</v>
      </c>
      <c r="F395">
        <v>22</v>
      </c>
      <c r="G395">
        <v>135</v>
      </c>
      <c r="H395" t="s">
        <v>161</v>
      </c>
      <c r="I395" t="s">
        <v>161</v>
      </c>
      <c r="J395" t="s">
        <v>1019</v>
      </c>
      <c r="K395" t="s">
        <v>1019</v>
      </c>
      <c r="L395" t="s">
        <v>1019</v>
      </c>
      <c r="M395" t="s">
        <v>1019</v>
      </c>
      <c r="N395">
        <v>5.5019999999999998</v>
      </c>
      <c r="O395">
        <v>16.890756302521016</v>
      </c>
      <c r="P395" t="s">
        <v>166</v>
      </c>
      <c r="Q395" s="36">
        <f t="shared" si="146"/>
        <v>72.727272731252739</v>
      </c>
      <c r="R395" t="str">
        <f t="shared" si="147"/>
        <v xml:space="preserve"> </v>
      </c>
      <c r="S395" s="37" t="str">
        <f t="shared" si="148"/>
        <v xml:space="preserve"> </v>
      </c>
      <c r="T395" s="37" t="str">
        <f t="shared" si="149"/>
        <v xml:space="preserve"> </v>
      </c>
      <c r="U395" s="37" t="str">
        <f t="shared" si="150"/>
        <v xml:space="preserve"> </v>
      </c>
      <c r="V395" s="37" t="str">
        <f t="shared" si="151"/>
        <v xml:space="preserve"> </v>
      </c>
      <c r="W395" s="37" t="str">
        <f t="shared" si="152"/>
        <v xml:space="preserve"> </v>
      </c>
      <c r="X395" s="37" t="str">
        <f t="shared" si="153"/>
        <v xml:space="preserve"> </v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 t="str">
        <f t="shared" si="157"/>
        <v xml:space="preserve"> 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362</v>
      </c>
      <c r="AP395" t="s">
        <v>1054</v>
      </c>
      <c r="AQ395" t="e">
        <v>#VALUE!</v>
      </c>
      <c r="AR395" t="e">
        <v>#VALUE!</v>
      </c>
      <c r="AS395" t="s">
        <v>166</v>
      </c>
      <c r="AT395" t="e">
        <v>#VALUE!</v>
      </c>
      <c r="AU395" t="e">
        <v>#VALUE!</v>
      </c>
      <c r="AV395" t="s">
        <v>1515</v>
      </c>
    </row>
    <row r="396" spans="1:48" x14ac:dyDescent="0.25">
      <c r="A396">
        <v>3.9900000000000212E-9</v>
      </c>
      <c r="B396" t="s">
        <v>539</v>
      </c>
      <c r="C396">
        <v>17</v>
      </c>
      <c r="D396" s="2">
        <v>1</v>
      </c>
      <c r="E396">
        <v>12</v>
      </c>
      <c r="F396">
        <v>30</v>
      </c>
      <c r="G396">
        <v>73</v>
      </c>
      <c r="H396">
        <v>66.12</v>
      </c>
      <c r="I396">
        <v>97137.621898679994</v>
      </c>
      <c r="J396">
        <v>14.851752021563344</v>
      </c>
      <c r="K396">
        <v>11.561461794019934</v>
      </c>
      <c r="L396">
        <v>11.663860881686706</v>
      </c>
      <c r="M396">
        <v>8.8740716937108921</v>
      </c>
      <c r="N396">
        <v>3.63</v>
      </c>
      <c r="O396">
        <v>-10.10869565217391</v>
      </c>
      <c r="P396">
        <v>3.9035087719298245</v>
      </c>
      <c r="Q396" s="36" t="str">
        <f t="shared" si="146"/>
        <v xml:space="preserve"> </v>
      </c>
      <c r="R396" t="str">
        <f t="shared" si="147"/>
        <v xml:space="preserve"> </v>
      </c>
      <c r="S396" s="37" t="str">
        <f t="shared" si="148"/>
        <v/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 t="str">
        <f t="shared" si="153"/>
        <v/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>
        <f t="shared" si="157"/>
        <v>3.9035087759198244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539</v>
      </c>
      <c r="AP396" t="s">
        <v>1033</v>
      </c>
      <c r="AQ396">
        <v>13.897656566642658</v>
      </c>
      <c r="AR396">
        <v>-2.758882835657217</v>
      </c>
      <c r="AS396">
        <v>10.405323653962494</v>
      </c>
      <c r="AT396">
        <v>-13.897656566642658</v>
      </c>
      <c r="AU396">
        <v>2.758882835657217</v>
      </c>
      <c r="AV396" t="s">
        <v>1516</v>
      </c>
    </row>
    <row r="397" spans="1:48" x14ac:dyDescent="0.25">
      <c r="A397">
        <v>4.0000000000000209E-9</v>
      </c>
      <c r="B397" t="s">
        <v>333</v>
      </c>
      <c r="C397">
        <v>12</v>
      </c>
      <c r="D397" s="2">
        <v>1</v>
      </c>
      <c r="E397">
        <v>13</v>
      </c>
      <c r="F397">
        <v>26</v>
      </c>
      <c r="G397">
        <v>88</v>
      </c>
      <c r="H397">
        <v>75.45</v>
      </c>
      <c r="I397">
        <v>9479.7855514500006</v>
      </c>
      <c r="J397">
        <v>12.208737864077671</v>
      </c>
      <c r="K397">
        <v>10.608830146231721</v>
      </c>
      <c r="L397">
        <v>8.6279221824686942</v>
      </c>
      <c r="M397">
        <v>7.6279872144847678</v>
      </c>
      <c r="N397">
        <v>6.18</v>
      </c>
      <c r="O397">
        <v>6.7763157894736832</v>
      </c>
      <c r="P397">
        <v>0</v>
      </c>
      <c r="Q397" s="36" t="str">
        <f t="shared" si="146"/>
        <v xml:space="preserve"> </v>
      </c>
      <c r="R397" t="str">
        <f t="shared" si="147"/>
        <v xml:space="preserve"> </v>
      </c>
      <c r="S397" s="37">
        <f t="shared" si="148"/>
        <v>0.16633532540490392</v>
      </c>
      <c r="T397" s="37" t="str">
        <f t="shared" si="149"/>
        <v/>
      </c>
      <c r="U397" s="37" t="str">
        <f t="shared" si="150"/>
        <v/>
      </c>
      <c r="V397" s="37" t="str">
        <f t="shared" si="151"/>
        <v/>
      </c>
      <c r="W397" s="37" t="str">
        <f t="shared" si="152"/>
        <v/>
      </c>
      <c r="X397" s="37">
        <f t="shared" si="153"/>
        <v>-0.23987806982891735</v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 t="str">
        <f t="shared" si="157"/>
        <v xml:space="preserve"> 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333</v>
      </c>
      <c r="AP397" t="s">
        <v>1033</v>
      </c>
      <c r="AQ397">
        <v>29.220408546116015</v>
      </c>
      <c r="AR397">
        <v>23.987806982891733</v>
      </c>
      <c r="AS397">
        <v>16.633532140490392</v>
      </c>
      <c r="AT397">
        <v>-29.220408546116015</v>
      </c>
      <c r="AU397">
        <v>-23.987806982891733</v>
      </c>
      <c r="AV397" t="s">
        <v>1517</v>
      </c>
    </row>
    <row r="398" spans="1:48" x14ac:dyDescent="0.25">
      <c r="A398">
        <v>4.0100000000000207E-9</v>
      </c>
      <c r="B398" t="s">
        <v>304</v>
      </c>
      <c r="C398">
        <v>19</v>
      </c>
      <c r="D398" s="2">
        <v>0</v>
      </c>
      <c r="E398">
        <v>5</v>
      </c>
      <c r="F398">
        <v>24</v>
      </c>
      <c r="G398">
        <v>150</v>
      </c>
      <c r="H398">
        <v>121.61</v>
      </c>
      <c r="I398">
        <v>25412.844861859998</v>
      </c>
      <c r="J398">
        <v>12.012050572896088</v>
      </c>
      <c r="K398">
        <v>11.086698878658037</v>
      </c>
      <c r="L398">
        <v>10.044861171992773</v>
      </c>
      <c r="M398">
        <v>9.6064006816487382</v>
      </c>
      <c r="N398">
        <v>8.9150000000000009</v>
      </c>
      <c r="O398">
        <v>13.638968481375358</v>
      </c>
      <c r="P398">
        <v>2.1996546336649945</v>
      </c>
      <c r="Q398" s="36">
        <f t="shared" si="146"/>
        <v>79.166666670676676</v>
      </c>
      <c r="R398" t="str">
        <f t="shared" si="147"/>
        <v xml:space="preserve"> </v>
      </c>
      <c r="S398" s="37">
        <f t="shared" si="148"/>
        <v>0.23345120045766066</v>
      </c>
      <c r="T398" s="37" t="str">
        <f t="shared" si="149"/>
        <v/>
      </c>
      <c r="U398" s="37" t="str">
        <f t="shared" si="150"/>
        <v/>
      </c>
      <c r="V398" s="37" t="str">
        <f t="shared" si="151"/>
        <v/>
      </c>
      <c r="W398" s="37" t="str">
        <f t="shared" si="152"/>
        <v/>
      </c>
      <c r="X398" s="37">
        <f t="shared" si="153"/>
        <v>-0.11504541871389151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2.1996546376749944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304</v>
      </c>
      <c r="AP398" t="s">
        <v>1028</v>
      </c>
      <c r="AQ398">
        <v>30.36069399322724</v>
      </c>
      <c r="AR398">
        <v>11.504541871389151</v>
      </c>
      <c r="AS398">
        <v>23.345119644766065</v>
      </c>
      <c r="AT398">
        <v>-30.36069399322724</v>
      </c>
      <c r="AU398">
        <v>-11.504541871389151</v>
      </c>
      <c r="AV398" t="s">
        <v>1518</v>
      </c>
    </row>
    <row r="399" spans="1:48" x14ac:dyDescent="0.25">
      <c r="A399">
        <v>4.0200000000000204E-9</v>
      </c>
      <c r="B399" t="s">
        <v>737</v>
      </c>
      <c r="C399">
        <v>3</v>
      </c>
      <c r="D399" s="2">
        <v>0</v>
      </c>
      <c r="E399">
        <v>9</v>
      </c>
      <c r="F399">
        <v>12</v>
      </c>
      <c r="G399">
        <v>243</v>
      </c>
      <c r="H399">
        <v>215.4</v>
      </c>
      <c r="I399">
        <v>8800.2622068000001</v>
      </c>
      <c r="J399">
        <v>9.0261481729802213</v>
      </c>
      <c r="K399">
        <v>8.4206411258795928</v>
      </c>
      <c r="L399" t="s">
        <v>1019</v>
      </c>
      <c r="M399" t="s">
        <v>1019</v>
      </c>
      <c r="N399">
        <v>17.993000000000002</v>
      </c>
      <c r="O399">
        <v>123.14059646987219</v>
      </c>
      <c r="P399">
        <v>2.5380687093779017</v>
      </c>
      <c r="Q399" s="36" t="str">
        <f t="shared" si="146"/>
        <v xml:space="preserve"> </v>
      </c>
      <c r="R399" t="str">
        <f t="shared" si="147"/>
        <v xml:space="preserve"> </v>
      </c>
      <c r="S399" s="37" t="str">
        <f t="shared" si="148"/>
        <v/>
      </c>
      <c r="T399" s="37" t="str">
        <f t="shared" si="149"/>
        <v/>
      </c>
      <c r="U399" s="37" t="str">
        <f t="shared" si="150"/>
        <v/>
      </c>
      <c r="V399" s="37" t="str">
        <f t="shared" si="151"/>
        <v/>
      </c>
      <c r="W399" s="37" t="str">
        <f t="shared" si="152"/>
        <v xml:space="preserve"> </v>
      </c>
      <c r="X399" s="37" t="str">
        <f t="shared" si="153"/>
        <v xml:space="preserve"> </v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2.5380687133979016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737</v>
      </c>
      <c r="AP399" t="s">
        <v>1024</v>
      </c>
      <c r="AQ399">
        <v>47.671324653015169</v>
      </c>
      <c r="AR399" t="e">
        <v>#VALUE!</v>
      </c>
      <c r="AS399">
        <v>12.81337047353761</v>
      </c>
      <c r="AT399">
        <v>-47.671324653015169</v>
      </c>
      <c r="AU399" t="e">
        <v>#VALUE!</v>
      </c>
      <c r="AV399" t="s">
        <v>1519</v>
      </c>
    </row>
    <row r="400" spans="1:48" x14ac:dyDescent="0.25">
      <c r="A400">
        <v>4.0300000000000202E-9</v>
      </c>
      <c r="B400" t="s">
        <v>729</v>
      </c>
      <c r="C400">
        <v>13</v>
      </c>
      <c r="D400" s="2">
        <v>0</v>
      </c>
      <c r="E400">
        <v>5</v>
      </c>
      <c r="F400">
        <v>18</v>
      </c>
      <c r="G400">
        <v>71</v>
      </c>
      <c r="H400">
        <v>62.98</v>
      </c>
      <c r="I400">
        <v>10681.502595959999</v>
      </c>
      <c r="J400">
        <v>32.214833759590789</v>
      </c>
      <c r="K400">
        <v>36.257915947035116</v>
      </c>
      <c r="L400">
        <v>18.422005076142135</v>
      </c>
      <c r="M400">
        <v>17.038192488262911</v>
      </c>
      <c r="N400">
        <v>1.482</v>
      </c>
      <c r="O400">
        <v>8.8101892151921994</v>
      </c>
      <c r="P400">
        <v>3.6249603048586851</v>
      </c>
      <c r="Q400" s="36">
        <f t="shared" si="146"/>
        <v>72.222222226252228</v>
      </c>
      <c r="R400" t="str">
        <f t="shared" si="147"/>
        <v xml:space="preserve"> </v>
      </c>
      <c r="S400" s="37" t="str">
        <f t="shared" si="148"/>
        <v/>
      </c>
      <c r="T400" s="37" t="str">
        <f t="shared" si="149"/>
        <v/>
      </c>
      <c r="U400" s="37">
        <f t="shared" si="150"/>
        <v>0.86764004407664741</v>
      </c>
      <c r="V400" s="37" t="str">
        <f t="shared" si="151"/>
        <v/>
      </c>
      <c r="W400" s="37">
        <f t="shared" si="152"/>
        <v>0.62298288741542573</v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>
        <f t="shared" si="157"/>
        <v>3.624960308888685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729</v>
      </c>
      <c r="AP400" t="s">
        <v>1035</v>
      </c>
      <c r="AQ400">
        <v>-86.764004407664743</v>
      </c>
      <c r="AR400">
        <v>-62.298288741542571</v>
      </c>
      <c r="AS400">
        <v>12.734201333756756</v>
      </c>
      <c r="AT400">
        <v>86.764004407664743</v>
      </c>
      <c r="AU400">
        <v>62.298288741542571</v>
      </c>
      <c r="AV400" t="s">
        <v>1520</v>
      </c>
    </row>
    <row r="401" spans="1:48" x14ac:dyDescent="0.25">
      <c r="A401">
        <v>4.04000000000002E-9</v>
      </c>
      <c r="B401" t="s">
        <v>607</v>
      </c>
      <c r="C401">
        <v>8</v>
      </c>
      <c r="D401" s="2">
        <v>1</v>
      </c>
      <c r="E401">
        <v>16</v>
      </c>
      <c r="F401">
        <v>25</v>
      </c>
      <c r="G401">
        <v>400</v>
      </c>
      <c r="H401">
        <v>398.52</v>
      </c>
      <c r="I401">
        <v>43062.615804959998</v>
      </c>
      <c r="J401">
        <v>18.405690005542212</v>
      </c>
      <c r="K401">
        <v>16.105722599418041</v>
      </c>
      <c r="L401">
        <v>12.526293758798687</v>
      </c>
      <c r="M401">
        <v>11.015212654745531</v>
      </c>
      <c r="N401">
        <v>20.373000000000001</v>
      </c>
      <c r="O401">
        <v>28.721804511278194</v>
      </c>
      <c r="P401">
        <v>0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/>
      </c>
      <c r="V401" s="37" t="str">
        <f t="shared" si="151"/>
        <v/>
      </c>
      <c r="W401" s="37">
        <f t="shared" si="152"/>
        <v>0.10356936333698696</v>
      </c>
      <c r="X401" s="37" t="str">
        <f t="shared" si="153"/>
        <v/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 t="str">
        <f t="shared" si="157"/>
        <v xml:space="preserve"> 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607</v>
      </c>
      <c r="AP401" t="s">
        <v>1054</v>
      </c>
      <c r="AQ401">
        <v>-6.7061340429174443</v>
      </c>
      <c r="AR401">
        <v>-10.356936333698696</v>
      </c>
      <c r="AS401">
        <v>0.37137408411120898</v>
      </c>
      <c r="AT401">
        <v>6.7061340429174443</v>
      </c>
      <c r="AU401">
        <v>10.356936333698696</v>
      </c>
      <c r="AV401" t="s">
        <v>1521</v>
      </c>
    </row>
    <row r="402" spans="1:48" x14ac:dyDescent="0.25">
      <c r="A402">
        <v>4.0500000000000197E-9</v>
      </c>
      <c r="B402" t="s">
        <v>682</v>
      </c>
      <c r="C402">
        <v>9</v>
      </c>
      <c r="D402" s="2">
        <v>2</v>
      </c>
      <c r="E402">
        <v>19</v>
      </c>
      <c r="F402">
        <v>30</v>
      </c>
      <c r="G402">
        <v>20</v>
      </c>
      <c r="H402">
        <v>17.22</v>
      </c>
      <c r="I402">
        <v>18984.536654579995</v>
      </c>
      <c r="J402">
        <v>10.912547528517109</v>
      </c>
      <c r="K402">
        <v>9.9941961694718504</v>
      </c>
      <c r="L402" t="s">
        <v>1019</v>
      </c>
      <c r="M402" t="s">
        <v>1019</v>
      </c>
      <c r="N402">
        <v>1.4350000000000001</v>
      </c>
      <c r="O402">
        <v>43.137672415832682</v>
      </c>
      <c r="P402">
        <v>3.5307781649245062</v>
      </c>
      <c r="Q402" s="36" t="str">
        <f t="shared" si="146"/>
        <v xml:space="preserve"> </v>
      </c>
      <c r="R402" t="str">
        <f t="shared" si="147"/>
        <v xml:space="preserve"> </v>
      </c>
      <c r="S402" s="37">
        <f t="shared" si="148"/>
        <v>0.16144018988042974</v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 xml:space="preserve"> </v>
      </c>
      <c r="X402" s="37" t="str">
        <f t="shared" si="153"/>
        <v xml:space="preserve"> </v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3.5307781689745061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682</v>
      </c>
      <c r="AP402" t="s">
        <v>1024</v>
      </c>
      <c r="AQ402">
        <v>36.735011891592976</v>
      </c>
      <c r="AR402" t="e">
        <v>#VALUE!</v>
      </c>
      <c r="AS402">
        <v>16.144018583042975</v>
      </c>
      <c r="AT402">
        <v>-36.735011891592976</v>
      </c>
      <c r="AU402" t="e">
        <v>#VALUE!</v>
      </c>
      <c r="AV402" t="s">
        <v>1522</v>
      </c>
    </row>
    <row r="403" spans="1:48" x14ac:dyDescent="0.25">
      <c r="A403">
        <v>4.0600000000000195E-9</v>
      </c>
      <c r="B403" t="s">
        <v>456</v>
      </c>
      <c r="C403">
        <v>4</v>
      </c>
      <c r="D403" s="2">
        <v>4</v>
      </c>
      <c r="E403">
        <v>4</v>
      </c>
      <c r="F403">
        <v>12</v>
      </c>
      <c r="G403">
        <v>67</v>
      </c>
      <c r="H403">
        <v>65.52</v>
      </c>
      <c r="I403">
        <v>8022.6084556799997</v>
      </c>
      <c r="J403">
        <v>17.156323644933227</v>
      </c>
      <c r="K403">
        <v>16.189770200148256</v>
      </c>
      <c r="L403">
        <v>11.15378064878041</v>
      </c>
      <c r="M403">
        <v>10.601967658283254</v>
      </c>
      <c r="N403">
        <v>3.452</v>
      </c>
      <c r="O403">
        <v>34.411764705882348</v>
      </c>
      <c r="P403">
        <v>1.8528693528693529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/>
      </c>
      <c r="V403" s="37" t="str">
        <f t="shared" si="151"/>
        <v/>
      </c>
      <c r="W403" s="37" t="str">
        <f t="shared" si="152"/>
        <v/>
      </c>
      <c r="X403" s="37" t="str">
        <f t="shared" si="153"/>
        <v/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456</v>
      </c>
      <c r="AP403" t="s">
        <v>1031</v>
      </c>
      <c r="AQ403">
        <v>0.53700947974926194</v>
      </c>
      <c r="AR403">
        <v>1.7349357568038237</v>
      </c>
      <c r="AS403">
        <v>2.258852258852273</v>
      </c>
      <c r="AT403">
        <v>-0.53700947974926194</v>
      </c>
      <c r="AU403">
        <v>-1.7349357568038237</v>
      </c>
      <c r="AV403" t="s">
        <v>1523</v>
      </c>
    </row>
    <row r="404" spans="1:48" x14ac:dyDescent="0.25">
      <c r="A404">
        <v>4.0700000000000192E-9</v>
      </c>
      <c r="B404" t="s">
        <v>647</v>
      </c>
      <c r="C404">
        <v>16</v>
      </c>
      <c r="D404" s="2">
        <v>3</v>
      </c>
      <c r="E404">
        <v>10</v>
      </c>
      <c r="F404">
        <v>29</v>
      </c>
      <c r="G404">
        <v>161.5</v>
      </c>
      <c r="H404">
        <v>125.6</v>
      </c>
      <c r="I404">
        <v>22102.2939568</v>
      </c>
      <c r="J404">
        <v>36.185537309132812</v>
      </c>
      <c r="K404">
        <v>31.4</v>
      </c>
      <c r="L404">
        <v>22.272446925817516</v>
      </c>
      <c r="M404">
        <v>19.278550652811134</v>
      </c>
      <c r="N404">
        <v>3.4710000000000001</v>
      </c>
      <c r="O404">
        <v>19.726027397260275</v>
      </c>
      <c r="P404">
        <v>0</v>
      </c>
      <c r="Q404" s="36" t="str">
        <f t="shared" si="146"/>
        <v xml:space="preserve"> </v>
      </c>
      <c r="R404" t="str">
        <f t="shared" si="147"/>
        <v xml:space="preserve"> </v>
      </c>
      <c r="S404" s="37">
        <f t="shared" si="148"/>
        <v>0.28582802954770703</v>
      </c>
      <c r="T404" s="37" t="str">
        <f t="shared" si="149"/>
        <v/>
      </c>
      <c r="U404" s="37">
        <f t="shared" si="150"/>
        <v>1.0978397405153779</v>
      </c>
      <c r="V404" s="37" t="str">
        <f t="shared" si="151"/>
        <v/>
      </c>
      <c r="W404" s="37">
        <f t="shared" si="152"/>
        <v>0.96220770063103611</v>
      </c>
      <c r="X404" s="37" t="str">
        <f t="shared" si="153"/>
        <v/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 t="str">
        <f t="shared" si="157"/>
        <v xml:space="preserve"> 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647</v>
      </c>
      <c r="AP404" t="s">
        <v>1033</v>
      </c>
      <c r="AQ404">
        <v>-109.7839740515378</v>
      </c>
      <c r="AR404">
        <v>-96.220770063103615</v>
      </c>
      <c r="AS404">
        <v>28.582802547770704</v>
      </c>
      <c r="AT404">
        <v>109.7839740515378</v>
      </c>
      <c r="AU404">
        <v>96.220770063103615</v>
      </c>
      <c r="AV404" t="s">
        <v>1524</v>
      </c>
    </row>
    <row r="405" spans="1:48" x14ac:dyDescent="0.25">
      <c r="A405">
        <v>4.080000000000019E-9</v>
      </c>
      <c r="B405" t="s">
        <v>441</v>
      </c>
      <c r="C405">
        <v>6</v>
      </c>
      <c r="D405" s="2">
        <v>0</v>
      </c>
      <c r="E405">
        <v>3</v>
      </c>
      <c r="F405">
        <v>9</v>
      </c>
      <c r="G405">
        <v>110</v>
      </c>
      <c r="H405">
        <v>89.01</v>
      </c>
      <c r="I405">
        <v>12985.531735590002</v>
      </c>
      <c r="J405">
        <v>11.410075631329317</v>
      </c>
      <c r="K405">
        <v>10.388655462184875</v>
      </c>
      <c r="L405" t="s">
        <v>1019</v>
      </c>
      <c r="M405" t="s">
        <v>1019</v>
      </c>
      <c r="N405">
        <v>6.625</v>
      </c>
      <c r="O405">
        <v>23.469387755102041</v>
      </c>
      <c r="P405">
        <v>1.370632513200764</v>
      </c>
      <c r="Q405" s="36" t="str">
        <f t="shared" si="146"/>
        <v xml:space="preserve"> </v>
      </c>
      <c r="R405" t="str">
        <f t="shared" si="147"/>
        <v xml:space="preserve"> </v>
      </c>
      <c r="S405" s="37">
        <f t="shared" si="148"/>
        <v>0.2358162045069182</v>
      </c>
      <c r="T405" s="37" t="str">
        <f t="shared" si="149"/>
        <v/>
      </c>
      <c r="U405" s="37" t="str">
        <f t="shared" si="150"/>
        <v/>
      </c>
      <c r="V405" s="37" t="str">
        <f t="shared" si="151"/>
        <v/>
      </c>
      <c r="W405" s="37" t="str">
        <f t="shared" si="152"/>
        <v xml:space="preserve"> </v>
      </c>
      <c r="X405" s="37" t="str">
        <f t="shared" si="153"/>
        <v xml:space="preserve"> </v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441</v>
      </c>
      <c r="AP405" t="s">
        <v>1024</v>
      </c>
      <c r="AQ405">
        <v>33.850615793820396</v>
      </c>
      <c r="AR405" t="e">
        <v>#VALUE!</v>
      </c>
      <c r="AS405">
        <v>23.581620042691821</v>
      </c>
      <c r="AT405">
        <v>-33.850615793820396</v>
      </c>
      <c r="AU405" t="e">
        <v>#VALUE!</v>
      </c>
      <c r="AV405" t="s">
        <v>1525</v>
      </c>
    </row>
    <row r="406" spans="1:48" x14ac:dyDescent="0.25">
      <c r="A406">
        <v>4.0900000000000188E-9</v>
      </c>
      <c r="B406" t="s">
        <v>609</v>
      </c>
      <c r="C406">
        <v>5</v>
      </c>
      <c r="D406" s="2">
        <v>4</v>
      </c>
      <c r="E406">
        <v>12</v>
      </c>
      <c r="F406">
        <v>21</v>
      </c>
      <c r="G406">
        <v>138</v>
      </c>
      <c r="H406">
        <v>129.16</v>
      </c>
      <c r="I406">
        <v>10478.76578256</v>
      </c>
      <c r="J406">
        <v>19.416716776909201</v>
      </c>
      <c r="K406">
        <v>17.899113082039911</v>
      </c>
      <c r="L406">
        <v>9.4354542686021716</v>
      </c>
      <c r="M406">
        <v>8.9606343391497152</v>
      </c>
      <c r="N406">
        <v>6.6520000000000001</v>
      </c>
      <c r="O406">
        <v>8.0402010050251214</v>
      </c>
      <c r="P406">
        <v>1.8976463301331681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>
        <f t="shared" si="153"/>
        <v>-0.16873430717026672</v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 t="str">
        <f t="shared" si="157"/>
        <v xml:space="preserve"> 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609</v>
      </c>
      <c r="AP406" t="s">
        <v>1028</v>
      </c>
      <c r="AQ406">
        <v>-12.567514852546369</v>
      </c>
      <c r="AR406">
        <v>16.873430717026672</v>
      </c>
      <c r="AS406">
        <v>6.844224218024153</v>
      </c>
      <c r="AT406">
        <v>12.567514852546369</v>
      </c>
      <c r="AU406">
        <v>-16.873430717026672</v>
      </c>
      <c r="AV406" t="s">
        <v>1526</v>
      </c>
    </row>
    <row r="407" spans="1:48" x14ac:dyDescent="0.25">
      <c r="A407">
        <v>4.1000000000000185E-9</v>
      </c>
      <c r="B407" t="s">
        <v>700</v>
      </c>
      <c r="C407">
        <v>5</v>
      </c>
      <c r="D407" s="2">
        <v>1</v>
      </c>
      <c r="E407">
        <v>6</v>
      </c>
      <c r="F407">
        <v>12</v>
      </c>
      <c r="G407">
        <v>107.5</v>
      </c>
      <c r="H407">
        <v>106.01</v>
      </c>
      <c r="I407">
        <v>15126.75930815</v>
      </c>
      <c r="J407">
        <v>28.581827985980048</v>
      </c>
      <c r="K407">
        <v>25.47092743873138</v>
      </c>
      <c r="L407">
        <v>19.363246819338425</v>
      </c>
      <c r="M407">
        <v>17.506066932371734</v>
      </c>
      <c r="N407">
        <v>3.7090000000000001</v>
      </c>
      <c r="O407">
        <v>21.363636363636367</v>
      </c>
      <c r="P407">
        <v>1.4376002263937364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>
        <f t="shared" si="150"/>
        <v>0.6570182195534322</v>
      </c>
      <c r="V407" s="37" t="str">
        <f t="shared" si="151"/>
        <v/>
      </c>
      <c r="W407" s="37">
        <f t="shared" si="152"/>
        <v>0.70590650163736646</v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 t="str">
        <f t="shared" si="157"/>
        <v xml:space="preserve"> 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700</v>
      </c>
      <c r="AP407" t="s">
        <v>1054</v>
      </c>
      <c r="AQ407">
        <v>-65.70182195534322</v>
      </c>
      <c r="AR407">
        <v>-70.59065016373664</v>
      </c>
      <c r="AS407">
        <v>1.4055277803980637</v>
      </c>
      <c r="AT407">
        <v>65.70182195534322</v>
      </c>
      <c r="AU407">
        <v>70.59065016373664</v>
      </c>
      <c r="AV407" t="s">
        <v>1527</v>
      </c>
    </row>
    <row r="408" spans="1:48" x14ac:dyDescent="0.25">
      <c r="A408">
        <v>4.1100000000000183E-9</v>
      </c>
      <c r="B408" t="s">
        <v>604</v>
      </c>
      <c r="C408">
        <v>4</v>
      </c>
      <c r="D408" s="2">
        <v>6</v>
      </c>
      <c r="E408">
        <v>14</v>
      </c>
      <c r="F408">
        <v>24</v>
      </c>
      <c r="G408">
        <v>183.5</v>
      </c>
      <c r="H408">
        <v>172.47</v>
      </c>
      <c r="I408">
        <v>21242.24219691</v>
      </c>
      <c r="J408">
        <v>19.089097952407304</v>
      </c>
      <c r="K408">
        <v>17.541700569568754</v>
      </c>
      <c r="L408">
        <v>12.823000363639697</v>
      </c>
      <c r="M408">
        <v>12.111451173079098</v>
      </c>
      <c r="N408">
        <v>8.0240000000000009</v>
      </c>
      <c r="O408">
        <v>19.3491124260355</v>
      </c>
      <c r="P408">
        <v>2.1296457354902301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/>
      </c>
      <c r="V408" s="37" t="str">
        <f t="shared" si="151"/>
        <v/>
      </c>
      <c r="W408" s="37">
        <f t="shared" si="152"/>
        <v>0.1297092835166711</v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>
        <f t="shared" si="157"/>
        <v>2.12964573960023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604</v>
      </c>
      <c r="AP408" t="s">
        <v>1031</v>
      </c>
      <c r="AQ408">
        <v>-10.668159914385612</v>
      </c>
      <c r="AR408">
        <v>-12.97092835166711</v>
      </c>
      <c r="AS408">
        <v>6.3953151272685194</v>
      </c>
      <c r="AT408">
        <v>10.668159914385612</v>
      </c>
      <c r="AU408">
        <v>12.97092835166711</v>
      </c>
      <c r="AV408" t="s">
        <v>1528</v>
      </c>
    </row>
    <row r="409" spans="1:48" x14ac:dyDescent="0.25">
      <c r="A409">
        <v>4.120000000000018E-9</v>
      </c>
      <c r="B409" t="s">
        <v>540</v>
      </c>
      <c r="C409">
        <v>8</v>
      </c>
      <c r="D409" s="2">
        <v>0</v>
      </c>
      <c r="E409">
        <v>6</v>
      </c>
      <c r="F409">
        <v>14</v>
      </c>
      <c r="G409">
        <v>330</v>
      </c>
      <c r="H409">
        <v>287.20999999999998</v>
      </c>
      <c r="I409">
        <v>29681.826302589998</v>
      </c>
      <c r="J409">
        <v>23.640628858342247</v>
      </c>
      <c r="K409">
        <v>21.554221388367726</v>
      </c>
      <c r="L409">
        <v>18.307386945407043</v>
      </c>
      <c r="M409">
        <v>17.080185258721276</v>
      </c>
      <c r="N409">
        <v>11.526</v>
      </c>
      <c r="O409">
        <v>24.576271186440682</v>
      </c>
      <c r="P409">
        <v>0.61418474287107006</v>
      </c>
      <c r="Q409" s="36" t="str">
        <f t="shared" si="146"/>
        <v xml:space="preserve"> </v>
      </c>
      <c r="R409" t="str">
        <f t="shared" si="147"/>
        <v xml:space="preserve"> </v>
      </c>
      <c r="S409" s="37" t="str">
        <f t="shared" si="148"/>
        <v/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>
        <f t="shared" si="152"/>
        <v>0.61288500371591925</v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540</v>
      </c>
      <c r="AP409" t="s">
        <v>1031</v>
      </c>
      <c r="AQ409">
        <v>-37.055449214755853</v>
      </c>
      <c r="AR409">
        <v>-61.288500371591923</v>
      </c>
      <c r="AS409">
        <v>14.898506319417848</v>
      </c>
      <c r="AT409">
        <v>37.055449214755853</v>
      </c>
      <c r="AU409">
        <v>61.288500371591923</v>
      </c>
      <c r="AV409" t="s">
        <v>1529</v>
      </c>
    </row>
    <row r="410" spans="1:48" x14ac:dyDescent="0.25">
      <c r="A410">
        <v>4.1300000000000178E-9</v>
      </c>
      <c r="B410" t="s">
        <v>541</v>
      </c>
      <c r="C410">
        <v>17</v>
      </c>
      <c r="D410" s="2">
        <v>1</v>
      </c>
      <c r="E410">
        <v>12</v>
      </c>
      <c r="F410">
        <v>30</v>
      </c>
      <c r="G410">
        <v>103.5</v>
      </c>
      <c r="H410">
        <v>98.32</v>
      </c>
      <c r="I410">
        <v>36709.314345839994</v>
      </c>
      <c r="J410">
        <v>23.829374697043136</v>
      </c>
      <c r="K410">
        <v>21.566132923886816</v>
      </c>
      <c r="L410">
        <v>14.958282156178507</v>
      </c>
      <c r="M410">
        <v>13.863747509192795</v>
      </c>
      <c r="N410">
        <v>4.1260000000000003</v>
      </c>
      <c r="O410">
        <v>24.616230741919097</v>
      </c>
      <c r="P410">
        <v>0.89300244100895043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>
        <f t="shared" si="152"/>
        <v>0.31782810091881908</v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541</v>
      </c>
      <c r="AP410" t="s">
        <v>1028</v>
      </c>
      <c r="AQ410">
        <v>-38.149694459481552</v>
      </c>
      <c r="AR410">
        <v>-31.782810091881906</v>
      </c>
      <c r="AS410">
        <v>5.2685109845402867</v>
      </c>
      <c r="AT410">
        <v>38.149694459481552</v>
      </c>
      <c r="AU410">
        <v>31.782810091881906</v>
      </c>
      <c r="AV410" t="s">
        <v>1530</v>
      </c>
    </row>
    <row r="411" spans="1:48" x14ac:dyDescent="0.25">
      <c r="A411">
        <v>4.1400000000000176E-9</v>
      </c>
      <c r="B411" t="s">
        <v>533</v>
      </c>
      <c r="C411">
        <v>15</v>
      </c>
      <c r="D411" s="2">
        <v>2</v>
      </c>
      <c r="E411">
        <v>13</v>
      </c>
      <c r="F411">
        <v>30</v>
      </c>
      <c r="G411">
        <v>21</v>
      </c>
      <c r="H411">
        <v>17.54</v>
      </c>
      <c r="I411">
        <v>4375.4327192999999</v>
      </c>
      <c r="J411">
        <v>15.33216783216783</v>
      </c>
      <c r="K411">
        <v>11.608206485771012</v>
      </c>
      <c r="L411">
        <v>6.249848891115672</v>
      </c>
      <c r="M411">
        <v>5.4986269738452291</v>
      </c>
      <c r="N411">
        <v>1.0449999999999999</v>
      </c>
      <c r="O411">
        <v>280</v>
      </c>
      <c r="P411">
        <v>0.45610034207525657</v>
      </c>
      <c r="Q411" s="36" t="str">
        <f t="shared" si="146"/>
        <v xml:space="preserve"> </v>
      </c>
      <c r="R411" t="str">
        <f t="shared" si="147"/>
        <v xml:space="preserve"> </v>
      </c>
      <c r="S411" s="37">
        <f t="shared" si="148"/>
        <v>0.19726340208754845</v>
      </c>
      <c r="T411" s="37" t="str">
        <f t="shared" si="149"/>
        <v/>
      </c>
      <c r="U411" s="37" t="str">
        <f t="shared" si="150"/>
        <v/>
      </c>
      <c r="V411" s="37" t="str">
        <f t="shared" si="151"/>
        <v/>
      </c>
      <c r="W411" s="37" t="str">
        <f t="shared" si="152"/>
        <v/>
      </c>
      <c r="X411" s="37">
        <f t="shared" si="153"/>
        <v>-0.44938687416010636</v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533</v>
      </c>
      <c r="AP411" t="s">
        <v>1078</v>
      </c>
      <c r="AQ411">
        <v>11.112468189175528</v>
      </c>
      <c r="AR411">
        <v>44.938687416010637</v>
      </c>
      <c r="AS411">
        <v>19.726339794754843</v>
      </c>
      <c r="AT411">
        <v>-11.112468189175528</v>
      </c>
      <c r="AU411">
        <v>-44.938687416010637</v>
      </c>
      <c r="AV411" t="s">
        <v>1531</v>
      </c>
    </row>
    <row r="412" spans="1:48" x14ac:dyDescent="0.25">
      <c r="A412">
        <v>4.1500000000000173E-9</v>
      </c>
      <c r="B412" t="s">
        <v>636</v>
      </c>
      <c r="C412">
        <v>6</v>
      </c>
      <c r="D412" s="2">
        <v>0</v>
      </c>
      <c r="E412">
        <v>6</v>
      </c>
      <c r="F412">
        <v>12</v>
      </c>
      <c r="G412">
        <v>78</v>
      </c>
      <c r="H412">
        <v>71.989999999999995</v>
      </c>
      <c r="I412">
        <v>23422.536026109996</v>
      </c>
      <c r="J412">
        <v>21.968263655782724</v>
      </c>
      <c r="K412">
        <v>19.750342935528121</v>
      </c>
      <c r="L412">
        <v>10.529599613379709</v>
      </c>
      <c r="M412">
        <v>10.023363451259863</v>
      </c>
      <c r="N412">
        <v>3.0529999999999999</v>
      </c>
      <c r="O412">
        <v>22.089552238805972</v>
      </c>
      <c r="P412">
        <v>2.0780663981108489</v>
      </c>
      <c r="Q412" s="36" t="str">
        <f t="shared" si="146"/>
        <v xml:space="preserve"> 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/>
      </c>
      <c r="V412" s="37" t="str">
        <f t="shared" si="151"/>
        <v/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>
        <f t="shared" si="157"/>
        <v>2.0780664022608488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636</v>
      </c>
      <c r="AP412" t="s">
        <v>1031</v>
      </c>
      <c r="AQ412">
        <v>-27.359989527056406</v>
      </c>
      <c r="AR412">
        <v>7.2339850455076622</v>
      </c>
      <c r="AS412">
        <v>8.3483817196833066</v>
      </c>
      <c r="AT412">
        <v>27.359989527056406</v>
      </c>
      <c r="AU412">
        <v>-7.2339850455076622</v>
      </c>
      <c r="AV412" t="s">
        <v>1532</v>
      </c>
    </row>
    <row r="413" spans="1:48" x14ac:dyDescent="0.25">
      <c r="A413">
        <v>4.1600000000000171E-9</v>
      </c>
      <c r="B413" t="s">
        <v>455</v>
      </c>
      <c r="C413">
        <v>14</v>
      </c>
      <c r="D413" s="2">
        <v>0</v>
      </c>
      <c r="E413">
        <v>7</v>
      </c>
      <c r="F413">
        <v>21</v>
      </c>
      <c r="G413">
        <v>237</v>
      </c>
      <c r="H413">
        <v>195.92</v>
      </c>
      <c r="I413">
        <v>55888.139199999998</v>
      </c>
      <c r="J413">
        <v>16.924671734623356</v>
      </c>
      <c r="K413">
        <v>14.463310202273732</v>
      </c>
      <c r="L413">
        <v>10.930707295131203</v>
      </c>
      <c r="M413">
        <v>10.379024134312697</v>
      </c>
      <c r="N413">
        <v>9.9529999999999994</v>
      </c>
      <c r="O413">
        <v>1.928934010152286</v>
      </c>
      <c r="P413">
        <v>1.9053695385871787</v>
      </c>
      <c r="Q413" s="36" t="str">
        <f t="shared" si="146"/>
        <v xml:space="preserve"> </v>
      </c>
      <c r="R413" t="str">
        <f t="shared" si="147"/>
        <v xml:space="preserve"> </v>
      </c>
      <c r="S413" s="37">
        <f t="shared" si="148"/>
        <v>0.20967742351483876</v>
      </c>
      <c r="T413" s="37" t="str">
        <f t="shared" si="149"/>
        <v/>
      </c>
      <c r="U413" s="37" t="str">
        <f t="shared" si="150"/>
        <v/>
      </c>
      <c r="V413" s="37" t="str">
        <f t="shared" si="151"/>
        <v/>
      </c>
      <c r="W413" s="37" t="str">
        <f t="shared" si="152"/>
        <v/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455</v>
      </c>
      <c r="AP413" t="s">
        <v>1031</v>
      </c>
      <c r="AQ413">
        <v>1.880000684391947</v>
      </c>
      <c r="AR413">
        <v>3.7002171369501458</v>
      </c>
      <c r="AS413">
        <v>20.967741935483875</v>
      </c>
      <c r="AT413">
        <v>-1.880000684391947</v>
      </c>
      <c r="AU413">
        <v>-3.7002171369501458</v>
      </c>
      <c r="AV413" t="s">
        <v>1533</v>
      </c>
    </row>
    <row r="414" spans="1:48" x14ac:dyDescent="0.25">
      <c r="A414">
        <v>4.1700000000000168E-9</v>
      </c>
      <c r="B414" t="s">
        <v>640</v>
      </c>
      <c r="C414">
        <v>15</v>
      </c>
      <c r="D414" s="2">
        <v>0</v>
      </c>
      <c r="E414">
        <v>6</v>
      </c>
      <c r="F414">
        <v>21</v>
      </c>
      <c r="G414">
        <v>177</v>
      </c>
      <c r="H414">
        <v>152.88</v>
      </c>
      <c r="I414">
        <v>17557.402546320001</v>
      </c>
      <c r="J414" t="s">
        <v>1019</v>
      </c>
      <c r="K414" t="s">
        <v>1019</v>
      </c>
      <c r="L414">
        <v>19.421621222578914</v>
      </c>
      <c r="M414">
        <v>17.999950844576528</v>
      </c>
      <c r="N414">
        <v>0.28400000000000003</v>
      </c>
      <c r="O414">
        <v>-48.203232462173318</v>
      </c>
      <c r="P414">
        <v>0</v>
      </c>
      <c r="Q414" s="36">
        <f t="shared" si="146"/>
        <v>71.428571432741435</v>
      </c>
      <c r="R414" t="str">
        <f t="shared" si="147"/>
        <v xml:space="preserve"> </v>
      </c>
      <c r="S414" s="37">
        <f t="shared" si="148"/>
        <v>0.15777080479794348</v>
      </c>
      <c r="T414" s="37" t="str">
        <f t="shared" si="149"/>
        <v/>
      </c>
      <c r="U414" s="37" t="str">
        <f t="shared" si="150"/>
        <v xml:space="preserve"> </v>
      </c>
      <c r="V414" s="37" t="str">
        <f t="shared" si="151"/>
        <v xml:space="preserve"> </v>
      </c>
      <c r="W414" s="37">
        <f t="shared" si="152"/>
        <v>0.71104929999893551</v>
      </c>
      <c r="X414" s="37" t="str">
        <f t="shared" si="153"/>
        <v/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 t="str">
        <f t="shared" si="157"/>
        <v xml:space="preserve"> 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640</v>
      </c>
      <c r="AP414" t="s">
        <v>1035</v>
      </c>
      <c r="AQ414" t="e">
        <v>#VALUE!</v>
      </c>
      <c r="AR414">
        <v>-71.104929999893557</v>
      </c>
      <c r="AS414">
        <v>15.777080062794347</v>
      </c>
      <c r="AT414" t="e">
        <v>#VALUE!</v>
      </c>
      <c r="AU414">
        <v>71.104929999893557</v>
      </c>
      <c r="AV414" t="s">
        <v>1534</v>
      </c>
    </row>
    <row r="415" spans="1:48" x14ac:dyDescent="0.25">
      <c r="A415">
        <v>4.1800000000000166E-9</v>
      </c>
      <c r="B415" t="s">
        <v>543</v>
      </c>
      <c r="C415">
        <v>18</v>
      </c>
      <c r="D415" s="2">
        <v>0</v>
      </c>
      <c r="E415">
        <v>17</v>
      </c>
      <c r="F415">
        <v>35</v>
      </c>
      <c r="G415">
        <v>58.5</v>
      </c>
      <c r="H415">
        <v>57.81</v>
      </c>
      <c r="I415">
        <v>77991.471000000005</v>
      </c>
      <c r="J415">
        <v>21.889435819765239</v>
      </c>
      <c r="K415">
        <v>19.199601461308536</v>
      </c>
      <c r="L415">
        <v>14.003309098287204</v>
      </c>
      <c r="M415">
        <v>12.85622027320708</v>
      </c>
      <c r="N415">
        <v>2.407</v>
      </c>
      <c r="O415">
        <v>9.0909090909090793</v>
      </c>
      <c r="P415">
        <v>2.5462722712333505</v>
      </c>
      <c r="Q415" s="36" t="str">
        <f t="shared" si="146"/>
        <v xml:space="preserve"> </v>
      </c>
      <c r="R415" t="str">
        <f t="shared" si="147"/>
        <v xml:space="preserve"> </v>
      </c>
      <c r="S415" s="37" t="str">
        <f t="shared" si="148"/>
        <v/>
      </c>
      <c r="T415" s="37" t="str">
        <f t="shared" si="149"/>
        <v/>
      </c>
      <c r="U415" s="37" t="str">
        <f t="shared" si="150"/>
        <v/>
      </c>
      <c r="V415" s="37" t="str">
        <f t="shared" si="151"/>
        <v/>
      </c>
      <c r="W415" s="37">
        <f t="shared" si="152"/>
        <v>0.23369475471170009</v>
      </c>
      <c r="X415" s="37" t="str">
        <f t="shared" si="153"/>
        <v/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>
        <f t="shared" si="157"/>
        <v>2.5462722754133504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543</v>
      </c>
      <c r="AP415" t="s">
        <v>1028</v>
      </c>
      <c r="AQ415">
        <v>-26.902988804243954</v>
      </c>
      <c r="AR415">
        <v>-23.369475471170009</v>
      </c>
      <c r="AS415">
        <v>1.1935651271406389</v>
      </c>
      <c r="AT415">
        <v>26.902988804243954</v>
      </c>
      <c r="AU415">
        <v>23.369475471170009</v>
      </c>
      <c r="AV415" t="s">
        <v>1535</v>
      </c>
    </row>
    <row r="416" spans="1:48" x14ac:dyDescent="0.25">
      <c r="A416">
        <v>4.1900000000000163E-9</v>
      </c>
      <c r="B416" t="s">
        <v>457</v>
      </c>
      <c r="C416">
        <v>3</v>
      </c>
      <c r="D416" s="2">
        <v>1</v>
      </c>
      <c r="E416">
        <v>6</v>
      </c>
      <c r="F416">
        <v>10</v>
      </c>
      <c r="G416">
        <v>39</v>
      </c>
      <c r="H416">
        <v>39.78</v>
      </c>
      <c r="I416">
        <v>5673.6390484800004</v>
      </c>
      <c r="J416">
        <v>16.164160910199108</v>
      </c>
      <c r="K416">
        <v>14.066478076379068</v>
      </c>
      <c r="L416">
        <v>10.695275517806333</v>
      </c>
      <c r="M416">
        <v>9.7743137103020921</v>
      </c>
      <c r="N416">
        <v>2.7090000000000001</v>
      </c>
      <c r="O416">
        <v>-37.327586206896548</v>
      </c>
      <c r="P416">
        <v>1.231774761186526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 t="str">
        <f t="shared" si="153"/>
        <v/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457</v>
      </c>
      <c r="AP416" t="s">
        <v>1026</v>
      </c>
      <c r="AQ416">
        <v>6.2890269120241431</v>
      </c>
      <c r="AR416">
        <v>5.774376514133861</v>
      </c>
      <c r="AS416">
        <v>-1.9607843137254943</v>
      </c>
      <c r="AT416">
        <v>-6.2890269120241431</v>
      </c>
      <c r="AU416">
        <v>-5.774376514133861</v>
      </c>
      <c r="AV416" t="s">
        <v>1536</v>
      </c>
    </row>
    <row r="417" spans="1:48" x14ac:dyDescent="0.25">
      <c r="A417">
        <v>4.2000000000000161E-9</v>
      </c>
      <c r="B417" t="s">
        <v>460</v>
      </c>
      <c r="C417">
        <v>11</v>
      </c>
      <c r="D417" s="2">
        <v>2</v>
      </c>
      <c r="E417">
        <v>7</v>
      </c>
      <c r="F417">
        <v>20</v>
      </c>
      <c r="G417">
        <v>59</v>
      </c>
      <c r="H417">
        <v>48.23</v>
      </c>
      <c r="I417">
        <v>65161.758024089999</v>
      </c>
      <c r="J417">
        <v>16.705923103567716</v>
      </c>
      <c r="K417">
        <v>15.180988353792886</v>
      </c>
      <c r="L417">
        <v>11.015825802000689</v>
      </c>
      <c r="M417">
        <v>10.353340573836928</v>
      </c>
      <c r="N417">
        <v>2.4580000000000002</v>
      </c>
      <c r="O417">
        <v>51.293858699738657</v>
      </c>
      <c r="P417">
        <v>1.1320754716981134</v>
      </c>
      <c r="Q417" s="36" t="str">
        <f t="shared" si="146"/>
        <v xml:space="preserve"> </v>
      </c>
      <c r="R417" t="str">
        <f t="shared" si="147"/>
        <v xml:space="preserve"> </v>
      </c>
      <c r="S417" s="37">
        <f t="shared" si="148"/>
        <v>0.22330500108990256</v>
      </c>
      <c r="T417" s="37" t="str">
        <f t="shared" si="149"/>
        <v/>
      </c>
      <c r="U417" s="37" t="str">
        <f t="shared" si="150"/>
        <v/>
      </c>
      <c r="V417" s="37" t="str">
        <f t="shared" si="151"/>
        <v/>
      </c>
      <c r="W417" s="37" t="str">
        <f t="shared" si="152"/>
        <v/>
      </c>
      <c r="X417" s="37" t="str">
        <f t="shared" si="153"/>
        <v/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>
        <f t="shared" si="159"/>
        <v>51.293858703938653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460</v>
      </c>
      <c r="AP417" t="s">
        <v>1024</v>
      </c>
      <c r="AQ417">
        <v>3.1481857260882484</v>
      </c>
      <c r="AR417">
        <v>2.9503211322506551</v>
      </c>
      <c r="AS417">
        <v>22.330499688990258</v>
      </c>
      <c r="AT417">
        <v>-3.1481857260882484</v>
      </c>
      <c r="AU417">
        <v>-2.9503211322506551</v>
      </c>
      <c r="AV417" t="s">
        <v>1537</v>
      </c>
    </row>
    <row r="418" spans="1:48" x14ac:dyDescent="0.25">
      <c r="A418">
        <v>4.2100000000000159E-9</v>
      </c>
      <c r="B418" t="s">
        <v>631</v>
      </c>
      <c r="C418">
        <v>11</v>
      </c>
      <c r="D418" s="2">
        <v>0</v>
      </c>
      <c r="E418">
        <v>6</v>
      </c>
      <c r="F418">
        <v>17</v>
      </c>
      <c r="G418">
        <v>50</v>
      </c>
      <c r="H418">
        <v>35.4</v>
      </c>
      <c r="I418">
        <v>5621.9578979999997</v>
      </c>
      <c r="J418">
        <v>12.491178546224416</v>
      </c>
      <c r="K418">
        <v>11.135577225542622</v>
      </c>
      <c r="L418">
        <v>9.2972757123186103</v>
      </c>
      <c r="M418">
        <v>8.7933860949709484</v>
      </c>
      <c r="N418">
        <v>2.5140000000000002</v>
      </c>
      <c r="O418">
        <v>41.739130434782609</v>
      </c>
      <c r="P418">
        <v>2.0423728813559321</v>
      </c>
      <c r="Q418" s="36" t="str">
        <f t="shared" si="146"/>
        <v xml:space="preserve"> </v>
      </c>
      <c r="R418" t="str">
        <f t="shared" si="147"/>
        <v xml:space="preserve"> </v>
      </c>
      <c r="S418" s="37">
        <f t="shared" si="148"/>
        <v>0.41242938274107355</v>
      </c>
      <c r="T418" s="37" t="str">
        <f t="shared" si="149"/>
        <v/>
      </c>
      <c r="U418" s="37" t="str">
        <f t="shared" si="150"/>
        <v/>
      </c>
      <c r="V418" s="37" t="str">
        <f t="shared" si="151"/>
        <v/>
      </c>
      <c r="W418" s="37" t="str">
        <f t="shared" si="152"/>
        <v/>
      </c>
      <c r="X418" s="37">
        <f t="shared" si="153"/>
        <v>-0.1809078697835147</v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>
        <f t="shared" si="157"/>
        <v>2.042372885565932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631</v>
      </c>
      <c r="AP418" t="s">
        <v>1022</v>
      </c>
      <c r="AQ418">
        <v>27.582971792631163</v>
      </c>
      <c r="AR418">
        <v>18.090786978351471</v>
      </c>
      <c r="AS418">
        <v>41.24293785310735</v>
      </c>
      <c r="AT418">
        <v>-27.582971792631163</v>
      </c>
      <c r="AU418">
        <v>-18.090786978351471</v>
      </c>
      <c r="AV418" t="s">
        <v>1538</v>
      </c>
    </row>
    <row r="419" spans="1:48" x14ac:dyDescent="0.25">
      <c r="A419">
        <v>4.2200000000000156E-9</v>
      </c>
      <c r="B419" t="s">
        <v>461</v>
      </c>
      <c r="C419">
        <v>16</v>
      </c>
      <c r="D419" s="2">
        <v>0</v>
      </c>
      <c r="E419">
        <v>12</v>
      </c>
      <c r="F419">
        <v>28</v>
      </c>
      <c r="G419">
        <v>465</v>
      </c>
      <c r="H419">
        <v>414.93</v>
      </c>
      <c r="I419">
        <v>38746.587458460002</v>
      </c>
      <c r="J419">
        <v>18.610899304776854</v>
      </c>
      <c r="K419">
        <v>16.446549605612589</v>
      </c>
      <c r="L419">
        <v>14.351428726346041</v>
      </c>
      <c r="M419">
        <v>13.177187567276643</v>
      </c>
      <c r="N419">
        <v>19.254999999999999</v>
      </c>
      <c r="O419">
        <v>21.115789473684213</v>
      </c>
      <c r="P419">
        <v>0.97197117586098858</v>
      </c>
      <c r="Q419" s="36" t="str">
        <f t="shared" si="146"/>
        <v xml:space="preserve"> </v>
      </c>
      <c r="R419" t="str">
        <f t="shared" si="147"/>
        <v xml:space="preserve"> </v>
      </c>
      <c r="S419" s="37" t="str">
        <f t="shared" si="148"/>
        <v/>
      </c>
      <c r="T419" s="37" t="str">
        <f t="shared" si="149"/>
        <v/>
      </c>
      <c r="U419" s="37" t="str">
        <f t="shared" si="150"/>
        <v/>
      </c>
      <c r="V419" s="37" t="str">
        <f t="shared" si="151"/>
        <v/>
      </c>
      <c r="W419" s="37">
        <f t="shared" si="152"/>
        <v>0.2643641740706506</v>
      </c>
      <c r="X419" s="37" t="str">
        <f t="shared" si="153"/>
        <v/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 t="str">
        <f t="shared" si="157"/>
        <v xml:space="preserve"> 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461</v>
      </c>
      <c r="AP419" t="s">
        <v>1022</v>
      </c>
      <c r="AQ419">
        <v>-7.8958254364153824</v>
      </c>
      <c r="AR419">
        <v>-26.436417407065061</v>
      </c>
      <c r="AS419">
        <v>12.067095654688732</v>
      </c>
      <c r="AT419">
        <v>7.8958254364153824</v>
      </c>
      <c r="AU419">
        <v>26.436417407065061</v>
      </c>
      <c r="AV419" t="s">
        <v>1539</v>
      </c>
    </row>
    <row r="420" spans="1:48" x14ac:dyDescent="0.25">
      <c r="A420">
        <v>4.2300000000000154E-9</v>
      </c>
      <c r="B420" t="s">
        <v>673</v>
      </c>
      <c r="C420">
        <v>1</v>
      </c>
      <c r="D420" s="2">
        <v>1</v>
      </c>
      <c r="E420">
        <v>10</v>
      </c>
      <c r="F420">
        <v>12</v>
      </c>
      <c r="G420">
        <v>69</v>
      </c>
      <c r="H420">
        <v>58.51</v>
      </c>
      <c r="I420">
        <v>3037.31003556</v>
      </c>
      <c r="J420">
        <v>13.664175618869686</v>
      </c>
      <c r="K420">
        <v>13.597490123169882</v>
      </c>
      <c r="L420">
        <v>8.2631140875388667</v>
      </c>
      <c r="M420">
        <v>7.9166086159486717</v>
      </c>
      <c r="N420">
        <v>4.282</v>
      </c>
      <c r="O420">
        <v>-831.15444376433561</v>
      </c>
      <c r="P420">
        <v>2.4747906340796444</v>
      </c>
      <c r="Q420" s="36" t="str">
        <f t="shared" si="146"/>
        <v xml:space="preserve"> </v>
      </c>
      <c r="R420" t="str">
        <f t="shared" si="147"/>
        <v xml:space="preserve"> </v>
      </c>
      <c r="S420" s="37">
        <f t="shared" si="148"/>
        <v>0.17928559643646044</v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>
        <f t="shared" si="153"/>
        <v>-0.27201774696039938</v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2.4747906383096443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>
        <f t="shared" si="160"/>
        <v>-831.15444376010566</v>
      </c>
      <c r="AM420" t="str">
        <f t="shared" si="144"/>
        <v xml:space="preserve"> </v>
      </c>
      <c r="AN420" t="str">
        <f t="shared" si="145"/>
        <v xml:space="preserve"> </v>
      </c>
      <c r="AO420" t="s">
        <v>673</v>
      </c>
      <c r="AP420" t="s">
        <v>1028</v>
      </c>
      <c r="AQ420">
        <v>20.782575674477112</v>
      </c>
      <c r="AR420">
        <v>27.201774696039937</v>
      </c>
      <c r="AS420">
        <v>17.928559220646044</v>
      </c>
      <c r="AT420">
        <v>-20.782575674477112</v>
      </c>
      <c r="AU420">
        <v>-27.201774696039937</v>
      </c>
      <c r="AV420" t="s">
        <v>1540</v>
      </c>
    </row>
    <row r="421" spans="1:48" x14ac:dyDescent="0.25">
      <c r="A421">
        <v>4.2400000000000151E-9</v>
      </c>
      <c r="B421" t="s">
        <v>462</v>
      </c>
      <c r="C421">
        <v>4</v>
      </c>
      <c r="D421" s="2">
        <v>5</v>
      </c>
      <c r="E421">
        <v>10</v>
      </c>
      <c r="F421">
        <v>19</v>
      </c>
      <c r="G421">
        <v>106.5</v>
      </c>
      <c r="H421">
        <v>105.39</v>
      </c>
      <c r="I421">
        <v>11986.8014484</v>
      </c>
      <c r="J421">
        <v>12.588389870998567</v>
      </c>
      <c r="K421">
        <v>12.429531784408537</v>
      </c>
      <c r="L421">
        <v>10.897675007359435</v>
      </c>
      <c r="M421">
        <v>10.78811073874399</v>
      </c>
      <c r="N421">
        <v>8.3719999999999999</v>
      </c>
      <c r="O421">
        <v>13.811881188118807</v>
      </c>
      <c r="P421">
        <v>3.1198405920865357</v>
      </c>
      <c r="Q421" s="36" t="str">
        <f t="shared" si="146"/>
        <v xml:space="preserve"> </v>
      </c>
      <c r="R421" t="str">
        <f t="shared" si="147"/>
        <v xml:space="preserve"> </v>
      </c>
      <c r="S421" s="37" t="str">
        <f t="shared" si="148"/>
        <v/>
      </c>
      <c r="T421" s="37" t="str">
        <f t="shared" si="149"/>
        <v/>
      </c>
      <c r="U421" s="37" t="str">
        <f t="shared" si="150"/>
        <v/>
      </c>
      <c r="V421" s="37" t="str">
        <f t="shared" si="151"/>
        <v/>
      </c>
      <c r="W421" s="37" t="str">
        <f t="shared" si="152"/>
        <v/>
      </c>
      <c r="X421" s="37" t="str">
        <f t="shared" si="153"/>
        <v/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3.1198405963265357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462</v>
      </c>
      <c r="AP421" t="s">
        <v>1020</v>
      </c>
      <c r="AQ421">
        <v>27.019393646486321</v>
      </c>
      <c r="AR421">
        <v>3.991232352526175</v>
      </c>
      <c r="AS421">
        <v>1.0532308568175441</v>
      </c>
      <c r="AT421">
        <v>-27.019393646486321</v>
      </c>
      <c r="AU421">
        <v>-3.991232352526175</v>
      </c>
      <c r="AV421" t="s">
        <v>1541</v>
      </c>
    </row>
    <row r="422" spans="1:48" x14ac:dyDescent="0.25">
      <c r="A422">
        <v>4.2500000000000149E-9</v>
      </c>
      <c r="B422" t="s">
        <v>459</v>
      </c>
      <c r="C422">
        <v>21</v>
      </c>
      <c r="D422" s="2">
        <v>0</v>
      </c>
      <c r="E422">
        <v>14</v>
      </c>
      <c r="F422">
        <v>35</v>
      </c>
      <c r="G422">
        <v>75</v>
      </c>
      <c r="H422">
        <v>59.68</v>
      </c>
      <c r="I422">
        <v>82604.216608479997</v>
      </c>
      <c r="J422">
        <v>24.691766652875462</v>
      </c>
      <c r="K422">
        <v>17.429906542056074</v>
      </c>
      <c r="L422">
        <v>11.93054829361343</v>
      </c>
      <c r="M422">
        <v>9.707566490449258</v>
      </c>
      <c r="N422">
        <v>1.748</v>
      </c>
      <c r="O422">
        <v>8.333333333333341</v>
      </c>
      <c r="P422">
        <v>3.4383378016085793</v>
      </c>
      <c r="Q422" s="36" t="str">
        <f t="shared" si="146"/>
        <v xml:space="preserve"> </v>
      </c>
      <c r="R422" t="str">
        <f t="shared" si="147"/>
        <v xml:space="preserve"> </v>
      </c>
      <c r="S422" s="37">
        <f t="shared" si="148"/>
        <v>0.25670241711863284</v>
      </c>
      <c r="T422" s="37" t="str">
        <f t="shared" si="149"/>
        <v/>
      </c>
      <c r="U422" s="37" t="str">
        <f t="shared" si="150"/>
        <v/>
      </c>
      <c r="V422" s="37" t="str">
        <f t="shared" si="151"/>
        <v/>
      </c>
      <c r="W422" s="37" t="str">
        <f t="shared" si="152"/>
        <v/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>
        <f t="shared" si="157"/>
        <v>3.4383378058585792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459</v>
      </c>
      <c r="AP422" t="s">
        <v>1078</v>
      </c>
      <c r="AQ422">
        <v>-43.149371820605673</v>
      </c>
      <c r="AR422">
        <v>-5.1084050730966668</v>
      </c>
      <c r="AS422">
        <v>25.670241286863281</v>
      </c>
      <c r="AT422">
        <v>43.149371820605673</v>
      </c>
      <c r="AU422">
        <v>5.1084050730966668</v>
      </c>
      <c r="AV422" t="s">
        <v>1542</v>
      </c>
    </row>
    <row r="423" spans="1:48" x14ac:dyDescent="0.25">
      <c r="A423">
        <v>4.2600000000000147E-9</v>
      </c>
      <c r="B423" t="s">
        <v>344</v>
      </c>
      <c r="C423">
        <v>11</v>
      </c>
      <c r="D423" s="2">
        <v>0</v>
      </c>
      <c r="E423">
        <v>10</v>
      </c>
      <c r="F423">
        <v>21</v>
      </c>
      <c r="G423">
        <v>110</v>
      </c>
      <c r="H423">
        <v>92.69</v>
      </c>
      <c r="I423">
        <v>8159.9767558399999</v>
      </c>
      <c r="J423" t="s">
        <v>1019</v>
      </c>
      <c r="K423" t="s">
        <v>1019</v>
      </c>
      <c r="L423">
        <v>16.150820457018501</v>
      </c>
      <c r="M423">
        <v>16.319520615722926</v>
      </c>
      <c r="N423">
        <v>2.77</v>
      </c>
      <c r="O423">
        <v>-0.50000000000000044</v>
      </c>
      <c r="P423">
        <v>3.6487215449347286</v>
      </c>
      <c r="Q423" s="36" t="str">
        <f t="shared" si="146"/>
        <v xml:space="preserve"> </v>
      </c>
      <c r="R423" t="str">
        <f t="shared" si="147"/>
        <v xml:space="preserve"> </v>
      </c>
      <c r="S423" s="37">
        <f t="shared" si="148"/>
        <v>0.18675154164267335</v>
      </c>
      <c r="T423" s="37" t="str">
        <f t="shared" si="149"/>
        <v/>
      </c>
      <c r="U423" s="37" t="str">
        <f t="shared" si="150"/>
        <v xml:space="preserve"> </v>
      </c>
      <c r="V423" s="37" t="str">
        <f t="shared" si="151"/>
        <v xml:space="preserve"> </v>
      </c>
      <c r="W423" s="37">
        <f t="shared" si="152"/>
        <v>0.42289099971029498</v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3.6487215491947285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344</v>
      </c>
      <c r="AP423" t="s">
        <v>1035</v>
      </c>
      <c r="AQ423" t="e">
        <v>#VALUE!</v>
      </c>
      <c r="AR423">
        <v>-42.289099971029501</v>
      </c>
      <c r="AS423">
        <v>18.675153738267337</v>
      </c>
      <c r="AT423" t="e">
        <v>#VALUE!</v>
      </c>
      <c r="AU423">
        <v>42.289099971029501</v>
      </c>
      <c r="AV423" t="s">
        <v>1543</v>
      </c>
    </row>
    <row r="424" spans="1:48" x14ac:dyDescent="0.25">
      <c r="A424">
        <v>4.2700000000000144E-9</v>
      </c>
      <c r="B424" t="s">
        <v>463</v>
      </c>
      <c r="C424">
        <v>6</v>
      </c>
      <c r="D424" s="2">
        <v>1</v>
      </c>
      <c r="E424">
        <v>3</v>
      </c>
      <c r="F424">
        <v>10</v>
      </c>
      <c r="G424">
        <v>187.5</v>
      </c>
      <c r="H424">
        <v>171.59</v>
      </c>
      <c r="I424">
        <v>9678.0502377899993</v>
      </c>
      <c r="J424">
        <v>13.432754031626741</v>
      </c>
      <c r="K424">
        <v>12.452104499274309</v>
      </c>
      <c r="L424">
        <v>9.3957681287194177</v>
      </c>
      <c r="M424">
        <v>8.8809583333333322</v>
      </c>
      <c r="N424">
        <v>11.829000000000001</v>
      </c>
      <c r="O424">
        <v>16.6938775510204</v>
      </c>
      <c r="P424">
        <v>2.3078267964333588</v>
      </c>
      <c r="Q424" s="36" t="str">
        <f t="shared" si="146"/>
        <v xml:space="preserve"> </v>
      </c>
      <c r="R424" t="str">
        <f t="shared" si="147"/>
        <v xml:space="preserve"> </v>
      </c>
      <c r="S424" s="37" t="str">
        <f t="shared" si="148"/>
        <v/>
      </c>
      <c r="T424" s="37" t="str">
        <f t="shared" si="149"/>
        <v/>
      </c>
      <c r="U424" s="37" t="str">
        <f t="shared" si="150"/>
        <v/>
      </c>
      <c r="V424" s="37" t="str">
        <f t="shared" si="151"/>
        <v/>
      </c>
      <c r="W424" s="37" t="str">
        <f t="shared" si="152"/>
        <v/>
      </c>
      <c r="X424" s="37">
        <f t="shared" si="153"/>
        <v>-0.17223066522852715</v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>
        <f t="shared" si="157"/>
        <v>2.3078268007033587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463</v>
      </c>
      <c r="AP424" t="s">
        <v>1031</v>
      </c>
      <c r="AQ424">
        <v>22.12423159182304</v>
      </c>
      <c r="AR424">
        <v>17.223066522852715</v>
      </c>
      <c r="AS424">
        <v>9.2721021038522089</v>
      </c>
      <c r="AT424">
        <v>-22.12423159182304</v>
      </c>
      <c r="AU424">
        <v>-17.223066522852715</v>
      </c>
      <c r="AV424" t="s">
        <v>1544</v>
      </c>
    </row>
    <row r="425" spans="1:48" x14ac:dyDescent="0.25">
      <c r="A425">
        <v>4.2800000000000142E-9</v>
      </c>
      <c r="B425" t="s">
        <v>630</v>
      </c>
      <c r="C425">
        <v>0</v>
      </c>
      <c r="D425" s="2">
        <v>0</v>
      </c>
      <c r="E425">
        <v>5</v>
      </c>
      <c r="F425">
        <v>5</v>
      </c>
      <c r="G425" t="s">
        <v>161</v>
      </c>
      <c r="H425" t="s">
        <v>161</v>
      </c>
      <c r="I425" t="s">
        <v>161</v>
      </c>
      <c r="J425" t="s">
        <v>1019</v>
      </c>
      <c r="K425" t="s">
        <v>1019</v>
      </c>
      <c r="L425" t="s">
        <v>1019</v>
      </c>
      <c r="M425" t="s">
        <v>1019</v>
      </c>
      <c r="N425">
        <v>5.7709999999999999</v>
      </c>
      <c r="O425">
        <v>-47.411347517730491</v>
      </c>
      <c r="P425" t="s">
        <v>166</v>
      </c>
      <c r="Q425" s="36" t="str">
        <f t="shared" si="146"/>
        <v xml:space="preserve"> </v>
      </c>
      <c r="R425" t="str">
        <f t="shared" si="147"/>
        <v xml:space="preserve"> </v>
      </c>
      <c r="S425" s="37" t="str">
        <f t="shared" si="148"/>
        <v xml:space="preserve"> </v>
      </c>
      <c r="T425" s="37" t="str">
        <f t="shared" si="149"/>
        <v xml:space="preserve"> </v>
      </c>
      <c r="U425" s="37" t="str">
        <f t="shared" si="150"/>
        <v xml:space="preserve"> </v>
      </c>
      <c r="V425" s="37" t="str">
        <f t="shared" si="151"/>
        <v xml:space="preserve"> </v>
      </c>
      <c r="W425" s="37" t="str">
        <f t="shared" si="152"/>
        <v xml:space="preserve"> </v>
      </c>
      <c r="X425" s="37" t="str">
        <f t="shared" si="153"/>
        <v xml:space="preserve"> </v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 t="str">
        <f t="shared" si="157"/>
        <v xml:space="preserve"> 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630</v>
      </c>
      <c r="AP425" t="s">
        <v>1047</v>
      </c>
      <c r="AQ425" t="e">
        <v>#VALUE!</v>
      </c>
      <c r="AR425" t="e">
        <v>#VALUE!</v>
      </c>
      <c r="AS425" t="s">
        <v>166</v>
      </c>
      <c r="AT425" t="e">
        <v>#VALUE!</v>
      </c>
      <c r="AU425" t="e">
        <v>#VALUE!</v>
      </c>
      <c r="AV425" t="s">
        <v>1545</v>
      </c>
    </row>
    <row r="426" spans="1:48" x14ac:dyDescent="0.25">
      <c r="A426">
        <v>4.2900000000000139E-9</v>
      </c>
      <c r="B426" t="s">
        <v>615</v>
      </c>
      <c r="C426">
        <v>6</v>
      </c>
      <c r="D426" s="2">
        <v>1</v>
      </c>
      <c r="E426">
        <v>1</v>
      </c>
      <c r="F426">
        <v>8</v>
      </c>
      <c r="G426">
        <v>112</v>
      </c>
      <c r="H426">
        <v>89.24</v>
      </c>
      <c r="I426">
        <v>13260.002668679999</v>
      </c>
      <c r="J426">
        <v>21.16196348114773</v>
      </c>
      <c r="K426">
        <v>18.979157805189281</v>
      </c>
      <c r="L426">
        <v>16.919160875160877</v>
      </c>
      <c r="M426" t="s">
        <v>1019</v>
      </c>
      <c r="N426">
        <v>3.91</v>
      </c>
      <c r="O426">
        <v>12.608695652173926</v>
      </c>
      <c r="P426" t="s">
        <v>166</v>
      </c>
      <c r="Q426" s="36">
        <f t="shared" si="146"/>
        <v>75.000000004290001</v>
      </c>
      <c r="R426" t="str">
        <f t="shared" si="147"/>
        <v xml:space="preserve"> </v>
      </c>
      <c r="S426" s="37">
        <f t="shared" si="148"/>
        <v>0.25504258609188268</v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>
        <f t="shared" si="152"/>
        <v>0.49058196739815285</v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 t="str">
        <f t="shared" si="157"/>
        <v xml:space="preserve"> 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615</v>
      </c>
      <c r="AP426" t="s">
        <v>1033</v>
      </c>
      <c r="AQ426">
        <v>-22.685501665556917</v>
      </c>
      <c r="AR426">
        <v>-49.058196739815287</v>
      </c>
      <c r="AS426">
        <v>25.504258180188266</v>
      </c>
      <c r="AT426">
        <v>22.685501665556917</v>
      </c>
      <c r="AU426">
        <v>49.058196739815287</v>
      </c>
      <c r="AV426" t="s">
        <v>1546</v>
      </c>
    </row>
    <row r="427" spans="1:48" x14ac:dyDescent="0.25">
      <c r="A427">
        <v>4.3000000000000137E-9</v>
      </c>
      <c r="B427" t="s">
        <v>465</v>
      </c>
      <c r="C427">
        <v>3</v>
      </c>
      <c r="D427" s="2">
        <v>7</v>
      </c>
      <c r="E427">
        <v>12</v>
      </c>
      <c r="F427">
        <v>22</v>
      </c>
      <c r="G427">
        <v>45.5</v>
      </c>
      <c r="H427">
        <v>44.51</v>
      </c>
      <c r="I427">
        <v>45139.197054329998</v>
      </c>
      <c r="J427">
        <v>14.782464297575554</v>
      </c>
      <c r="K427">
        <v>14.344183048662583</v>
      </c>
      <c r="L427">
        <v>10.888131802240073</v>
      </c>
      <c r="M427">
        <v>10.59058768947941</v>
      </c>
      <c r="N427">
        <v>2.9940000000000002</v>
      </c>
      <c r="O427">
        <v>-4.5535714285714421</v>
      </c>
      <c r="P427">
        <v>5.5448213884520339</v>
      </c>
      <c r="Q427" s="36" t="str">
        <f t="shared" si="146"/>
        <v xml:space="preserve"> </v>
      </c>
      <c r="R427" t="str">
        <f t="shared" si="147"/>
        <v xml:space="preserve"> </v>
      </c>
      <c r="S427" s="37" t="str">
        <f t="shared" si="148"/>
        <v/>
      </c>
      <c r="T427" s="37" t="str">
        <f t="shared" si="149"/>
        <v/>
      </c>
      <c r="U427" s="37" t="str">
        <f t="shared" si="150"/>
        <v/>
      </c>
      <c r="V427" s="37" t="str">
        <f t="shared" si="151"/>
        <v/>
      </c>
      <c r="W427" s="37" t="str">
        <f t="shared" si="152"/>
        <v/>
      </c>
      <c r="X427" s="37" t="str">
        <f t="shared" si="153"/>
        <v/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>
        <f t="shared" si="157"/>
        <v>5.5448213927520342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465</v>
      </c>
      <c r="AP427" t="s">
        <v>1026</v>
      </c>
      <c r="AQ427">
        <v>14.299348932489497</v>
      </c>
      <c r="AR427">
        <v>4.0753082092844455</v>
      </c>
      <c r="AS427">
        <v>2.2242192765670632</v>
      </c>
      <c r="AT427">
        <v>-14.299348932489497</v>
      </c>
      <c r="AU427">
        <v>-4.0753082092844455</v>
      </c>
      <c r="AV427" t="s">
        <v>1547</v>
      </c>
    </row>
    <row r="428" spans="1:48" x14ac:dyDescent="0.25">
      <c r="A428">
        <v>4.3100000000000134E-9</v>
      </c>
      <c r="B428" t="s">
        <v>573</v>
      </c>
      <c r="C428">
        <v>15</v>
      </c>
      <c r="D428" s="2">
        <v>0</v>
      </c>
      <c r="E428">
        <v>7</v>
      </c>
      <c r="F428">
        <v>22</v>
      </c>
      <c r="G428">
        <v>188</v>
      </c>
      <c r="H428">
        <v>174.09</v>
      </c>
      <c r="I428">
        <v>53831.706433470004</v>
      </c>
      <c r="J428">
        <v>23.125664187035067</v>
      </c>
      <c r="K428">
        <v>24.202697066592521</v>
      </c>
      <c r="L428">
        <v>17.593612961910175</v>
      </c>
      <c r="M428">
        <v>17.208165702846976</v>
      </c>
      <c r="N428">
        <v>7.1379999999999999</v>
      </c>
      <c r="O428">
        <v>9.2121212121212217</v>
      </c>
      <c r="P428">
        <v>4.8199207306565572</v>
      </c>
      <c r="Q428" s="36" t="str">
        <f t="shared" si="146"/>
        <v xml:space="preserve"> </v>
      </c>
      <c r="R428" t="str">
        <f t="shared" si="147"/>
        <v xml:space="preserve"> </v>
      </c>
      <c r="S428" s="37" t="str">
        <f t="shared" si="148"/>
        <v/>
      </c>
      <c r="T428" s="37" t="str">
        <f t="shared" si="149"/>
        <v/>
      </c>
      <c r="U428" s="37" t="str">
        <f t="shared" si="150"/>
        <v/>
      </c>
      <c r="V428" s="37" t="str">
        <f t="shared" si="151"/>
        <v/>
      </c>
      <c r="W428" s="37">
        <f t="shared" si="152"/>
        <v>0.55000135147992979</v>
      </c>
      <c r="X428" s="37" t="str">
        <f t="shared" si="153"/>
        <v/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>
        <f t="shared" si="157"/>
        <v>4.8199207349665576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573</v>
      </c>
      <c r="AP428" t="s">
        <v>1035</v>
      </c>
      <c r="AQ428">
        <v>-34.069965419944317</v>
      </c>
      <c r="AR428">
        <v>-55.000135147992978</v>
      </c>
      <c r="AS428">
        <v>7.9901200528462279</v>
      </c>
      <c r="AT428">
        <v>34.069965419944317</v>
      </c>
      <c r="AU428">
        <v>55.000135147992978</v>
      </c>
      <c r="AV428" t="s">
        <v>1548</v>
      </c>
    </row>
    <row r="429" spans="1:48" x14ac:dyDescent="0.25">
      <c r="A429">
        <v>4.3200000000000132E-9</v>
      </c>
      <c r="B429" t="s">
        <v>418</v>
      </c>
      <c r="C429">
        <v>9</v>
      </c>
      <c r="D429" s="2">
        <v>0</v>
      </c>
      <c r="E429">
        <v>7</v>
      </c>
      <c r="F429">
        <v>16</v>
      </c>
      <c r="G429">
        <v>222</v>
      </c>
      <c r="H429">
        <v>189.89</v>
      </c>
      <c r="I429">
        <v>47757.334999999999</v>
      </c>
      <c r="J429">
        <v>20.181740886385374</v>
      </c>
      <c r="K429">
        <v>18.167814772292385</v>
      </c>
      <c r="L429">
        <v>14.879717285478137</v>
      </c>
      <c r="M429">
        <v>13.615530621785881</v>
      </c>
      <c r="N429">
        <v>8.4760000000000009</v>
      </c>
      <c r="O429">
        <v>19.82456140350877</v>
      </c>
      <c r="P429">
        <v>1.1217020380220128</v>
      </c>
      <c r="Q429" s="36" t="str">
        <f t="shared" si="146"/>
        <v xml:space="preserve"> </v>
      </c>
      <c r="R429" t="str">
        <f t="shared" si="147"/>
        <v xml:space="preserve"> </v>
      </c>
      <c r="S429" s="37">
        <f t="shared" si="148"/>
        <v>0.16909790310350634</v>
      </c>
      <c r="T429" s="37" t="str">
        <f t="shared" si="149"/>
        <v/>
      </c>
      <c r="U429" s="37" t="str">
        <f t="shared" si="150"/>
        <v/>
      </c>
      <c r="V429" s="37" t="str">
        <f t="shared" si="151"/>
        <v/>
      </c>
      <c r="W429" s="37">
        <f t="shared" si="152"/>
        <v>0.31090651772677869</v>
      </c>
      <c r="X429" s="37" t="str">
        <f t="shared" si="153"/>
        <v/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 t="str">
        <f t="shared" si="157"/>
        <v xml:space="preserve"> 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418</v>
      </c>
      <c r="AP429" t="s">
        <v>1024</v>
      </c>
      <c r="AQ429">
        <v>-17.002706640914369</v>
      </c>
      <c r="AR429">
        <v>-31.09065177267787</v>
      </c>
      <c r="AS429">
        <v>16.909789878350633</v>
      </c>
      <c r="AT429">
        <v>17.002706640914369</v>
      </c>
      <c r="AU429">
        <v>31.09065177267787</v>
      </c>
      <c r="AV429" t="s">
        <v>1549</v>
      </c>
    </row>
    <row r="430" spans="1:48" x14ac:dyDescent="0.25">
      <c r="A430">
        <v>4.330000000000013E-9</v>
      </c>
      <c r="B430" t="s">
        <v>597</v>
      </c>
      <c r="C430">
        <v>6</v>
      </c>
      <c r="D430" s="2">
        <v>1</v>
      </c>
      <c r="E430">
        <v>6</v>
      </c>
      <c r="F430">
        <v>13</v>
      </c>
      <c r="G430">
        <v>73.5</v>
      </c>
      <c r="H430">
        <v>53.75</v>
      </c>
      <c r="I430">
        <v>4616.468175</v>
      </c>
      <c r="J430">
        <v>11.715344376634699</v>
      </c>
      <c r="K430">
        <v>10.193438270434289</v>
      </c>
      <c r="L430">
        <v>9.7116084262701357</v>
      </c>
      <c r="M430">
        <v>8.9288157220165196</v>
      </c>
      <c r="N430">
        <v>4.4359999999999999</v>
      </c>
      <c r="O430">
        <v>-7.9090909090909056</v>
      </c>
      <c r="P430" t="s">
        <v>166</v>
      </c>
      <c r="Q430" s="36" t="str">
        <f t="shared" si="146"/>
        <v xml:space="preserve"> </v>
      </c>
      <c r="R430" t="str">
        <f t="shared" si="147"/>
        <v xml:space="preserve"> </v>
      </c>
      <c r="S430" s="37">
        <f t="shared" si="148"/>
        <v>0.3674418647951162</v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/>
      </c>
      <c r="X430" s="37">
        <f t="shared" si="153"/>
        <v>-0.14440506231710082</v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 t="str">
        <f t="shared" si="157"/>
        <v xml:space="preserve"> 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597</v>
      </c>
      <c r="AP430" t="s">
        <v>1031</v>
      </c>
      <c r="AQ430">
        <v>32.080834403073247</v>
      </c>
      <c r="AR430">
        <v>14.440506231710081</v>
      </c>
      <c r="AS430">
        <v>36.744186046511615</v>
      </c>
      <c r="AT430">
        <v>-32.080834403073247</v>
      </c>
      <c r="AU430">
        <v>-14.440506231710081</v>
      </c>
      <c r="AV430" t="s">
        <v>1550</v>
      </c>
    </row>
    <row r="431" spans="1:48" x14ac:dyDescent="0.25">
      <c r="A431">
        <v>4.3400000000000127E-9</v>
      </c>
      <c r="B431" t="s">
        <v>639</v>
      </c>
      <c r="C431">
        <v>9</v>
      </c>
      <c r="D431" s="2">
        <v>0</v>
      </c>
      <c r="E431">
        <v>5</v>
      </c>
      <c r="F431">
        <v>14</v>
      </c>
      <c r="G431">
        <v>126</v>
      </c>
      <c r="H431">
        <v>115.76</v>
      </c>
      <c r="I431">
        <v>31655.549824719998</v>
      </c>
      <c r="J431">
        <v>19.187800430963037</v>
      </c>
      <c r="K431">
        <v>16.080011112654535</v>
      </c>
      <c r="L431">
        <v>13.596055728805167</v>
      </c>
      <c r="M431">
        <v>12.46451512316807</v>
      </c>
      <c r="N431">
        <v>5.4219999999999997</v>
      </c>
      <c r="O431">
        <v>10.48076923076923</v>
      </c>
      <c r="P431">
        <v>3.3655839668279195</v>
      </c>
      <c r="Q431" s="36" t="str">
        <f t="shared" si="146"/>
        <v xml:space="preserve"> </v>
      </c>
      <c r="R431" t="str">
        <f t="shared" si="147"/>
        <v xml:space="preserve"> </v>
      </c>
      <c r="S431" s="37" t="str">
        <f t="shared" si="148"/>
        <v/>
      </c>
      <c r="T431" s="37" t="str">
        <f t="shared" si="149"/>
        <v/>
      </c>
      <c r="U431" s="37" t="str">
        <f t="shared" si="150"/>
        <v/>
      </c>
      <c r="V431" s="37" t="str">
        <f t="shared" si="151"/>
        <v/>
      </c>
      <c r="W431" s="37">
        <f t="shared" si="152"/>
        <v>0.19781563912250655</v>
      </c>
      <c r="X431" s="37" t="str">
        <f t="shared" si="153"/>
        <v/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>
        <f t="shared" si="157"/>
        <v>3.3655839711679194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639</v>
      </c>
      <c r="AP431" t="s">
        <v>1026</v>
      </c>
      <c r="AQ431">
        <v>-11.240382955410698</v>
      </c>
      <c r="AR431">
        <v>-19.781563912250654</v>
      </c>
      <c r="AS431">
        <v>8.845888044229433</v>
      </c>
      <c r="AT431">
        <v>11.240382955410698</v>
      </c>
      <c r="AU431">
        <v>19.781563912250654</v>
      </c>
      <c r="AV431" t="s">
        <v>1551</v>
      </c>
    </row>
    <row r="432" spans="1:48" x14ac:dyDescent="0.25">
      <c r="A432">
        <v>4.3500000000000125E-9</v>
      </c>
      <c r="B432" t="s">
        <v>470</v>
      </c>
      <c r="C432">
        <v>17</v>
      </c>
      <c r="D432" s="2">
        <v>1</v>
      </c>
      <c r="E432">
        <v>14</v>
      </c>
      <c r="F432">
        <v>32</v>
      </c>
      <c r="G432">
        <v>75.5</v>
      </c>
      <c r="H432">
        <v>61.77</v>
      </c>
      <c r="I432">
        <v>28459.37518065</v>
      </c>
      <c r="J432">
        <v>10.548155737704919</v>
      </c>
      <c r="K432">
        <v>9.8141086749285034</v>
      </c>
      <c r="L432" t="s">
        <v>1019</v>
      </c>
      <c r="M432" t="s">
        <v>1019</v>
      </c>
      <c r="N432">
        <v>5.5680000000000005</v>
      </c>
      <c r="O432">
        <v>31.226415094339615</v>
      </c>
      <c r="P432">
        <v>3.4563704063461231</v>
      </c>
      <c r="Q432" s="36" t="str">
        <f t="shared" si="146"/>
        <v xml:space="preserve"> </v>
      </c>
      <c r="R432" t="str">
        <f t="shared" si="147"/>
        <v xml:space="preserve"> </v>
      </c>
      <c r="S432" s="37">
        <f t="shared" si="148"/>
        <v>0.2222761902007365</v>
      </c>
      <c r="T432" s="37" t="str">
        <f t="shared" si="149"/>
        <v/>
      </c>
      <c r="U432" s="37" t="str">
        <f t="shared" si="150"/>
        <v/>
      </c>
      <c r="V432" s="37" t="str">
        <f t="shared" si="151"/>
        <v/>
      </c>
      <c r="W432" s="37" t="str">
        <f t="shared" si="152"/>
        <v xml:space="preserve"> </v>
      </c>
      <c r="X432" s="37" t="str">
        <f t="shared" si="153"/>
        <v xml:space="preserve"> </v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>
        <f t="shared" si="157"/>
        <v>3.4563704106961231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470</v>
      </c>
      <c r="AP432" t="s">
        <v>1024</v>
      </c>
      <c r="AQ432">
        <v>38.847556396191074</v>
      </c>
      <c r="AR432" t="e">
        <v>#VALUE!</v>
      </c>
      <c r="AS432">
        <v>22.22761858507365</v>
      </c>
      <c r="AT432">
        <v>-38.847556396191074</v>
      </c>
      <c r="AU432" t="e">
        <v>#VALUE!</v>
      </c>
      <c r="AV432" t="s">
        <v>1552</v>
      </c>
    </row>
    <row r="433" spans="1:48" x14ac:dyDescent="0.25">
      <c r="A433">
        <v>4.3600000000000122E-9</v>
      </c>
      <c r="B433" t="s">
        <v>545</v>
      </c>
      <c r="C433">
        <v>12</v>
      </c>
      <c r="D433" s="2">
        <v>0</v>
      </c>
      <c r="E433">
        <v>11</v>
      </c>
      <c r="F433">
        <v>23</v>
      </c>
      <c r="G433">
        <v>100</v>
      </c>
      <c r="H433">
        <v>82.27</v>
      </c>
      <c r="I433">
        <v>31214.507014750001</v>
      </c>
      <c r="J433">
        <v>10.171859545004944</v>
      </c>
      <c r="K433">
        <v>9.1370501999111511</v>
      </c>
      <c r="L433" t="s">
        <v>1019</v>
      </c>
      <c r="M433" t="s">
        <v>1019</v>
      </c>
      <c r="N433">
        <v>7.4950000000000001</v>
      </c>
      <c r="O433">
        <v>10.175438596491237</v>
      </c>
      <c r="P433">
        <v>2.4383128722499094</v>
      </c>
      <c r="Q433" s="36" t="str">
        <f t="shared" si="146"/>
        <v xml:space="preserve"> </v>
      </c>
      <c r="R433" t="str">
        <f t="shared" si="147"/>
        <v xml:space="preserve"> </v>
      </c>
      <c r="S433" s="37">
        <f t="shared" si="148"/>
        <v>0.21550991076573731</v>
      </c>
      <c r="T433" s="37" t="str">
        <f t="shared" si="149"/>
        <v/>
      </c>
      <c r="U433" s="37" t="str">
        <f t="shared" si="150"/>
        <v/>
      </c>
      <c r="V433" s="37" t="str">
        <f t="shared" si="151"/>
        <v/>
      </c>
      <c r="W433" s="37" t="str">
        <f t="shared" si="152"/>
        <v xml:space="preserve"> </v>
      </c>
      <c r="X433" s="37" t="str">
        <f t="shared" si="153"/>
        <v xml:space="preserve"> </v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>
        <f t="shared" si="157"/>
        <v>2.4383128766099094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545</v>
      </c>
      <c r="AP433" t="s">
        <v>1024</v>
      </c>
      <c r="AQ433">
        <v>41.029116118537388</v>
      </c>
      <c r="AR433" t="e">
        <v>#VALUE!</v>
      </c>
      <c r="AS433">
        <v>21.55099064057373</v>
      </c>
      <c r="AT433">
        <v>-41.029116118537388</v>
      </c>
      <c r="AU433" t="e">
        <v>#VALUE!</v>
      </c>
      <c r="AV433" t="s">
        <v>1553</v>
      </c>
    </row>
    <row r="434" spans="1:48" x14ac:dyDescent="0.25">
      <c r="A434">
        <v>4.370000000000012E-9</v>
      </c>
      <c r="B434" t="s">
        <v>706</v>
      </c>
      <c r="C434">
        <v>5</v>
      </c>
      <c r="D434" s="2">
        <v>5</v>
      </c>
      <c r="E434">
        <v>17</v>
      </c>
      <c r="F434">
        <v>27</v>
      </c>
      <c r="G434">
        <v>56</v>
      </c>
      <c r="H434">
        <v>44.11</v>
      </c>
      <c r="I434">
        <v>12699.750681199999</v>
      </c>
      <c r="J434">
        <v>7.1363856981071025</v>
      </c>
      <c r="K434">
        <v>7.2513562386980102</v>
      </c>
      <c r="L434">
        <v>6.2970855920423761</v>
      </c>
      <c r="M434">
        <v>6.3418393164662925</v>
      </c>
      <c r="N434">
        <v>6.181</v>
      </c>
      <c r="O434">
        <v>62.291666666666679</v>
      </c>
      <c r="P434">
        <v>5.7537973248696446</v>
      </c>
      <c r="Q434" s="36" t="str">
        <f t="shared" si="146"/>
        <v xml:space="preserve"> </v>
      </c>
      <c r="R434" t="str">
        <f t="shared" si="147"/>
        <v xml:space="preserve"> </v>
      </c>
      <c r="S434" s="37">
        <f t="shared" si="148"/>
        <v>0.26955339362413727</v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>
        <f t="shared" si="153"/>
        <v>-0.44522530993595533</v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>
        <f t="shared" si="157"/>
        <v>5.7537973292396449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>
        <f t="shared" si="159"/>
        <v>62.29166667103668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706</v>
      </c>
      <c r="AP434" t="s">
        <v>1033</v>
      </c>
      <c r="AQ434">
        <v>58.627134942787897</v>
      </c>
      <c r="AR434">
        <v>44.522530993595531</v>
      </c>
      <c r="AS434">
        <v>26.955338925413731</v>
      </c>
      <c r="AT434">
        <v>-58.627134942787897</v>
      </c>
      <c r="AU434">
        <v>-44.522530993595531</v>
      </c>
      <c r="AV434" t="s">
        <v>1554</v>
      </c>
    </row>
    <row r="435" spans="1:48" x14ac:dyDescent="0.25">
      <c r="A435">
        <v>4.3800000000000118E-9</v>
      </c>
      <c r="B435" t="s">
        <v>553</v>
      </c>
      <c r="C435">
        <v>18</v>
      </c>
      <c r="D435" s="2">
        <v>2</v>
      </c>
      <c r="E435">
        <v>5</v>
      </c>
      <c r="F435">
        <v>25</v>
      </c>
      <c r="G435">
        <v>253.5</v>
      </c>
      <c r="H435">
        <v>226.96</v>
      </c>
      <c r="I435">
        <v>43013.404696450001</v>
      </c>
      <c r="J435">
        <v>23.966209081309398</v>
      </c>
      <c r="K435">
        <v>22.058509087374869</v>
      </c>
      <c r="L435">
        <v>17.437790573332236</v>
      </c>
      <c r="M435">
        <v>15.881871441414445</v>
      </c>
      <c r="N435">
        <v>9.4700000000000006</v>
      </c>
      <c r="O435">
        <v>4.3500000000000094</v>
      </c>
      <c r="P435">
        <v>1.3041945717307013</v>
      </c>
      <c r="Q435" s="36">
        <f t="shared" si="146"/>
        <v>72.000000004379999</v>
      </c>
      <c r="R435" t="str">
        <f t="shared" si="147"/>
        <v xml:space="preserve"> </v>
      </c>
      <c r="S435" s="37" t="str">
        <f t="shared" si="148"/>
        <v/>
      </c>
      <c r="T435" s="37" t="str">
        <f t="shared" si="149"/>
        <v/>
      </c>
      <c r="U435" s="37" t="str">
        <f t="shared" si="150"/>
        <v/>
      </c>
      <c r="V435" s="37" t="str">
        <f t="shared" si="151"/>
        <v/>
      </c>
      <c r="W435" s="37">
        <f t="shared" si="152"/>
        <v>0.53627336318045238</v>
      </c>
      <c r="X435" s="37" t="str">
        <f t="shared" si="153"/>
        <v/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553</v>
      </c>
      <c r="AP435" t="s">
        <v>1020</v>
      </c>
      <c r="AQ435">
        <v>-38.942985455081235</v>
      </c>
      <c r="AR435">
        <v>-53.627336318045238</v>
      </c>
      <c r="AS435">
        <v>11.693690518152966</v>
      </c>
      <c r="AT435">
        <v>38.942985455081235</v>
      </c>
      <c r="AU435">
        <v>53.627336318045238</v>
      </c>
      <c r="AV435" t="s">
        <v>1555</v>
      </c>
    </row>
    <row r="436" spans="1:48" x14ac:dyDescent="0.25">
      <c r="A436">
        <v>4.3900000000000115E-9</v>
      </c>
      <c r="B436" t="s">
        <v>468</v>
      </c>
      <c r="C436">
        <v>14</v>
      </c>
      <c r="D436" s="2">
        <v>0</v>
      </c>
      <c r="E436">
        <v>7</v>
      </c>
      <c r="F436">
        <v>21</v>
      </c>
      <c r="G436">
        <v>175</v>
      </c>
      <c r="H436">
        <v>128.1</v>
      </c>
      <c r="I436">
        <v>19600.555764299999</v>
      </c>
      <c r="J436">
        <v>13.752012882447666</v>
      </c>
      <c r="K436">
        <v>12.409183376925311</v>
      </c>
      <c r="L436">
        <v>9.4841247331503507</v>
      </c>
      <c r="M436">
        <v>9.0020816545553437</v>
      </c>
      <c r="N436">
        <v>8.354000000000001</v>
      </c>
      <c r="O436">
        <v>4.4102564102564141</v>
      </c>
      <c r="P436">
        <v>2.0827478532396566</v>
      </c>
      <c r="Q436" s="36" t="str">
        <f t="shared" si="146"/>
        <v xml:space="preserve"> </v>
      </c>
      <c r="R436" t="str">
        <f t="shared" si="147"/>
        <v xml:space="preserve"> </v>
      </c>
      <c r="S436" s="37">
        <f t="shared" si="148"/>
        <v>0.36612022296923491</v>
      </c>
      <c r="T436" s="37" t="str">
        <f t="shared" si="149"/>
        <v/>
      </c>
      <c r="U436" s="37" t="str">
        <f t="shared" si="150"/>
        <v/>
      </c>
      <c r="V436" s="37" t="str">
        <f t="shared" si="151"/>
        <v/>
      </c>
      <c r="W436" s="37" t="str">
        <f t="shared" si="152"/>
        <v/>
      </c>
      <c r="X436" s="37">
        <f t="shared" si="153"/>
        <v>-0.16444642804105325</v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2.0827478576296565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468</v>
      </c>
      <c r="AP436" t="s">
        <v>1031</v>
      </c>
      <c r="AQ436">
        <v>20.273343213292961</v>
      </c>
      <c r="AR436">
        <v>16.444642804105325</v>
      </c>
      <c r="AS436">
        <v>36.612021857923494</v>
      </c>
      <c r="AT436">
        <v>-20.273343213292961</v>
      </c>
      <c r="AU436">
        <v>-16.444642804105325</v>
      </c>
      <c r="AV436" t="s">
        <v>1556</v>
      </c>
    </row>
    <row r="437" spans="1:48" x14ac:dyDescent="0.25">
      <c r="A437">
        <v>4.4000000000000113E-9</v>
      </c>
      <c r="B437" t="s">
        <v>600</v>
      </c>
      <c r="C437">
        <v>21</v>
      </c>
      <c r="D437" s="2">
        <v>1</v>
      </c>
      <c r="E437">
        <v>6</v>
      </c>
      <c r="F437">
        <v>28</v>
      </c>
      <c r="G437">
        <v>118</v>
      </c>
      <c r="H437">
        <v>88.7</v>
      </c>
      <c r="I437">
        <v>15875.663041500002</v>
      </c>
      <c r="J437">
        <v>11.263492063492064</v>
      </c>
      <c r="K437">
        <v>10.285250463821892</v>
      </c>
      <c r="L437">
        <v>7.7742420765027331</v>
      </c>
      <c r="M437">
        <v>7.0768688570500515</v>
      </c>
      <c r="N437">
        <v>7.2050000000000001</v>
      </c>
      <c r="O437">
        <v>5.2747252747252791</v>
      </c>
      <c r="P437">
        <v>1.7361894024802704</v>
      </c>
      <c r="Q437" s="36">
        <f t="shared" si="146"/>
        <v>75.000000004399993</v>
      </c>
      <c r="R437" t="str">
        <f t="shared" si="147"/>
        <v xml:space="preserve"> </v>
      </c>
      <c r="S437" s="37">
        <f t="shared" si="148"/>
        <v>0.33032694915760979</v>
      </c>
      <c r="T437" s="37" t="str">
        <f t="shared" si="149"/>
        <v/>
      </c>
      <c r="U437" s="37" t="str">
        <f t="shared" si="150"/>
        <v/>
      </c>
      <c r="V437" s="37" t="str">
        <f t="shared" si="151"/>
        <v/>
      </c>
      <c r="W437" s="37" t="str">
        <f t="shared" si="152"/>
        <v/>
      </c>
      <c r="X437" s="37">
        <f t="shared" si="153"/>
        <v>-0.31508748365673556</v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 t="str">
        <f t="shared" si="157"/>
        <v xml:space="preserve"> 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600</v>
      </c>
      <c r="AP437" t="s">
        <v>1033</v>
      </c>
      <c r="AQ437">
        <v>34.700427228948392</v>
      </c>
      <c r="AR437">
        <v>31.508748365673554</v>
      </c>
      <c r="AS437">
        <v>33.032694475760984</v>
      </c>
      <c r="AT437">
        <v>-34.700427228948392</v>
      </c>
      <c r="AU437">
        <v>-31.508748365673554</v>
      </c>
      <c r="AV437" t="s">
        <v>1557</v>
      </c>
    </row>
    <row r="438" spans="1:48" x14ac:dyDescent="0.25">
      <c r="A438">
        <v>4.410000000000011E-9</v>
      </c>
      <c r="B438" t="s">
        <v>384</v>
      </c>
      <c r="C438">
        <v>15</v>
      </c>
      <c r="D438" s="2">
        <v>0</v>
      </c>
      <c r="E438">
        <v>10</v>
      </c>
      <c r="F438">
        <v>25</v>
      </c>
      <c r="G438">
        <v>36</v>
      </c>
      <c r="H438">
        <v>30.19</v>
      </c>
      <c r="I438">
        <v>22361.313721279999</v>
      </c>
      <c r="J438">
        <v>6.9610329721005311</v>
      </c>
      <c r="K438">
        <v>6.6133625410733838</v>
      </c>
      <c r="L438" t="s">
        <v>1019</v>
      </c>
      <c r="M438" t="s">
        <v>1019</v>
      </c>
      <c r="N438">
        <v>3.4550000000000001</v>
      </c>
      <c r="O438">
        <v>14.714285714285728</v>
      </c>
      <c r="P438">
        <v>3.0274925472010601</v>
      </c>
      <c r="Q438" s="36" t="str">
        <f t="shared" si="146"/>
        <v xml:space="preserve"> </v>
      </c>
      <c r="R438" t="str">
        <f t="shared" si="147"/>
        <v xml:space="preserve"> </v>
      </c>
      <c r="S438" s="37">
        <f t="shared" si="148"/>
        <v>0.19244783481741953</v>
      </c>
      <c r="T438" s="37" t="str">
        <f t="shared" si="149"/>
        <v/>
      </c>
      <c r="U438" s="37" t="str">
        <f t="shared" si="150"/>
        <v/>
      </c>
      <c r="V438" s="37" t="str">
        <f t="shared" si="151"/>
        <v/>
      </c>
      <c r="W438" s="37" t="str">
        <f t="shared" si="152"/>
        <v xml:space="preserve"> </v>
      </c>
      <c r="X438" s="37" t="str">
        <f t="shared" si="153"/>
        <v xml:space="preserve"> </v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>
        <f t="shared" si="157"/>
        <v>3.02749255161106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384</v>
      </c>
      <c r="AP438" t="s">
        <v>1024</v>
      </c>
      <c r="AQ438">
        <v>59.643734237919666</v>
      </c>
      <c r="AR438" t="e">
        <v>#VALUE!</v>
      </c>
      <c r="AS438">
        <v>19.244783040741954</v>
      </c>
      <c r="AT438">
        <v>-59.643734237919666</v>
      </c>
      <c r="AU438" t="e">
        <v>#VALUE!</v>
      </c>
      <c r="AV438" t="s">
        <v>1558</v>
      </c>
    </row>
    <row r="439" spans="1:48" x14ac:dyDescent="0.25">
      <c r="A439">
        <v>4.4200000000000108E-9</v>
      </c>
      <c r="B439" t="s">
        <v>510</v>
      </c>
      <c r="C439">
        <v>18</v>
      </c>
      <c r="D439" s="2">
        <v>0</v>
      </c>
      <c r="E439">
        <v>11</v>
      </c>
      <c r="F439">
        <v>29</v>
      </c>
      <c r="G439">
        <v>187</v>
      </c>
      <c r="H439">
        <v>175.1</v>
      </c>
      <c r="I439">
        <v>65485.735499399998</v>
      </c>
      <c r="J439">
        <v>22.011313639220614</v>
      </c>
      <c r="K439">
        <v>20.13106461255461</v>
      </c>
      <c r="L439">
        <v>17.189848361592514</v>
      </c>
      <c r="M439">
        <v>15.934013689685452</v>
      </c>
      <c r="N439">
        <v>7.2460000000000004</v>
      </c>
      <c r="O439">
        <v>10.394736842105258</v>
      </c>
      <c r="P439">
        <v>1.1462021701884639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>
        <f t="shared" si="152"/>
        <v>0.51442959725713022</v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 t="str">
        <f t="shared" si="157"/>
        <v xml:space="preserve"> 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510</v>
      </c>
      <c r="AP439" t="s">
        <v>1054</v>
      </c>
      <c r="AQ439">
        <v>-27.609569809126011</v>
      </c>
      <c r="AR439">
        <v>-51.442959725713024</v>
      </c>
      <c r="AS439">
        <v>6.7961165048543659</v>
      </c>
      <c r="AT439">
        <v>27.609569809126011</v>
      </c>
      <c r="AU439">
        <v>51.442959725713024</v>
      </c>
      <c r="AV439" t="s">
        <v>1559</v>
      </c>
    </row>
    <row r="440" spans="1:48" x14ac:dyDescent="0.25">
      <c r="A440">
        <v>4.4300000000000106E-9</v>
      </c>
      <c r="B440" t="s">
        <v>548</v>
      </c>
      <c r="C440">
        <v>3</v>
      </c>
      <c r="D440" s="2">
        <v>1</v>
      </c>
      <c r="E440">
        <v>24</v>
      </c>
      <c r="F440">
        <v>28</v>
      </c>
      <c r="G440">
        <v>21</v>
      </c>
      <c r="H440">
        <v>20.66</v>
      </c>
      <c r="I440">
        <v>12840.988467679999</v>
      </c>
      <c r="J440">
        <v>13.645970937912814</v>
      </c>
      <c r="K440">
        <v>11.914648212226068</v>
      </c>
      <c r="L440">
        <v>7.5299009653565205</v>
      </c>
      <c r="M440">
        <v>7.0215220565289869</v>
      </c>
      <c r="N440">
        <v>1.514</v>
      </c>
      <c r="O440">
        <v>-18.000000000000004</v>
      </c>
      <c r="P440">
        <v>1.4811229428848014</v>
      </c>
      <c r="Q440" s="36" t="str">
        <f t="shared" si="146"/>
        <v xml:space="preserve"> 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>
        <f t="shared" si="153"/>
        <v>-0.33661399178890139</v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 t="str">
        <f t="shared" si="157"/>
        <v xml:space="preserve"> 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548</v>
      </c>
      <c r="AP440" t="s">
        <v>1033</v>
      </c>
      <c r="AQ440">
        <v>20.888116467884355</v>
      </c>
      <c r="AR440">
        <v>33.661399178890136</v>
      </c>
      <c r="AS440">
        <v>1.6456921587608919</v>
      </c>
      <c r="AT440">
        <v>-20.888116467884355</v>
      </c>
      <c r="AU440">
        <v>-33.661399178890136</v>
      </c>
      <c r="AV440" t="s">
        <v>1560</v>
      </c>
    </row>
    <row r="441" spans="1:48" x14ac:dyDescent="0.25">
      <c r="A441">
        <v>4.4400000000000103E-9</v>
      </c>
      <c r="B441" t="s">
        <v>471</v>
      </c>
      <c r="C441">
        <v>7</v>
      </c>
      <c r="D441" s="2">
        <v>2</v>
      </c>
      <c r="E441">
        <v>8</v>
      </c>
      <c r="F441">
        <v>17</v>
      </c>
      <c r="G441">
        <v>74.5</v>
      </c>
      <c r="H441">
        <v>70.14</v>
      </c>
      <c r="I441">
        <v>36521.146029060001</v>
      </c>
      <c r="J441">
        <v>20.017123287671232</v>
      </c>
      <c r="K441">
        <v>18.147477360931436</v>
      </c>
      <c r="L441">
        <v>12.474960732372899</v>
      </c>
      <c r="M441">
        <v>11.656454654353356</v>
      </c>
      <c r="N441">
        <v>3.504</v>
      </c>
      <c r="O441">
        <v>24.32432432432433</v>
      </c>
      <c r="P441">
        <v>2.1457085828343314</v>
      </c>
      <c r="Q441" s="36" t="str">
        <f t="shared" si="146"/>
        <v xml:space="preserve"> </v>
      </c>
      <c r="R441" t="str">
        <f t="shared" si="147"/>
        <v xml:space="preserve"> </v>
      </c>
      <c r="S441" s="37" t="str">
        <f t="shared" si="148"/>
        <v/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>
        <f t="shared" si="157"/>
        <v>2.1457085872743313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471</v>
      </c>
      <c r="AP441" t="s">
        <v>1020</v>
      </c>
      <c r="AQ441">
        <v>-16.048343748302084</v>
      </c>
      <c r="AR441">
        <v>-9.9046911893512224</v>
      </c>
      <c r="AS441">
        <v>6.2161391502708829</v>
      </c>
      <c r="AT441">
        <v>16.048343748302084</v>
      </c>
      <c r="AU441">
        <v>9.9046911893512224</v>
      </c>
      <c r="AV441" t="s">
        <v>1561</v>
      </c>
    </row>
    <row r="442" spans="1:48" x14ac:dyDescent="0.25">
      <c r="A442">
        <v>4.4500000000000101E-9</v>
      </c>
      <c r="B442" t="s">
        <v>282</v>
      </c>
      <c r="C442">
        <v>13</v>
      </c>
      <c r="D442" s="2">
        <v>3</v>
      </c>
      <c r="E442">
        <v>19</v>
      </c>
      <c r="F442">
        <v>35</v>
      </c>
      <c r="G442">
        <v>36</v>
      </c>
      <c r="H442">
        <v>32.39</v>
      </c>
      <c r="I442">
        <v>235216.18</v>
      </c>
      <c r="J442">
        <v>8.9228650137741052</v>
      </c>
      <c r="K442">
        <v>8.8376534788540244</v>
      </c>
      <c r="L442">
        <v>6.7912104499847077</v>
      </c>
      <c r="M442">
        <v>6.7278903717774785</v>
      </c>
      <c r="N442">
        <v>3.5209999999999999</v>
      </c>
      <c r="O442">
        <v>27.567567567567576</v>
      </c>
      <c r="P442">
        <v>6.3044149428836063</v>
      </c>
      <c r="Q442" s="36" t="str">
        <f t="shared" si="146"/>
        <v xml:space="preserve"> </v>
      </c>
      <c r="R442" t="str">
        <f t="shared" si="147"/>
        <v xml:space="preserve"> </v>
      </c>
      <c r="S442" s="37" t="str">
        <f t="shared" si="148"/>
        <v/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 t="str">
        <f t="shared" si="152"/>
        <v/>
      </c>
      <c r="X442" s="37">
        <f t="shared" si="153"/>
        <v>-0.40169279621813125</v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>
        <f t="shared" si="157"/>
        <v>6.3044149473336066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282</v>
      </c>
      <c r="AP442" t="s">
        <v>1047</v>
      </c>
      <c r="AQ442">
        <v>48.270103977631919</v>
      </c>
      <c r="AR442">
        <v>40.169279621813125</v>
      </c>
      <c r="AS442">
        <v>11.145415251620872</v>
      </c>
      <c r="AT442">
        <v>-48.270103977631919</v>
      </c>
      <c r="AU442">
        <v>-40.169279621813125</v>
      </c>
      <c r="AV442" t="s">
        <v>1562</v>
      </c>
    </row>
    <row r="443" spans="1:48" x14ac:dyDescent="0.25">
      <c r="A443">
        <v>4.4600000000000098E-9</v>
      </c>
      <c r="B443" t="s">
        <v>503</v>
      </c>
      <c r="C443">
        <v>10</v>
      </c>
      <c r="D443" s="2">
        <v>1</v>
      </c>
      <c r="E443">
        <v>9</v>
      </c>
      <c r="F443">
        <v>20</v>
      </c>
      <c r="G443">
        <v>76.5</v>
      </c>
      <c r="H443">
        <v>60.23</v>
      </c>
      <c r="I443">
        <v>13076.975125019999</v>
      </c>
      <c r="J443">
        <v>11.978918058870324</v>
      </c>
      <c r="K443">
        <v>11.387785970882964</v>
      </c>
      <c r="L443">
        <v>9.2538216769842503</v>
      </c>
      <c r="M443">
        <v>9.110884521085671</v>
      </c>
      <c r="N443">
        <v>4.8310000000000004</v>
      </c>
      <c r="O443">
        <v>19.402985074626866</v>
      </c>
      <c r="P443">
        <v>3.3554706956666114</v>
      </c>
      <c r="Q443" s="36" t="str">
        <f t="shared" si="146"/>
        <v xml:space="preserve"> </v>
      </c>
      <c r="R443" t="str">
        <f t="shared" si="147"/>
        <v xml:space="preserve"> </v>
      </c>
      <c r="S443" s="37">
        <f t="shared" si="148"/>
        <v>0.27013116833182466</v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>
        <f t="shared" si="153"/>
        <v>-0.18473618029832106</v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>
        <f t="shared" si="157"/>
        <v>3.3554707001266113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503</v>
      </c>
      <c r="AP443" t="s">
        <v>1020</v>
      </c>
      <c r="AQ443">
        <v>30.552778206410636</v>
      </c>
      <c r="AR443">
        <v>18.473618029832107</v>
      </c>
      <c r="AS443">
        <v>27.013116387182468</v>
      </c>
      <c r="AT443">
        <v>-30.552778206410636</v>
      </c>
      <c r="AU443">
        <v>-18.473618029832107</v>
      </c>
      <c r="AV443" t="s">
        <v>1563</v>
      </c>
    </row>
    <row r="444" spans="1:48" x14ac:dyDescent="0.25">
      <c r="A444">
        <v>4.4700000000000096E-9</v>
      </c>
      <c r="B444" t="s">
        <v>620</v>
      </c>
      <c r="C444">
        <v>10</v>
      </c>
      <c r="D444" s="2">
        <v>1</v>
      </c>
      <c r="E444">
        <v>5</v>
      </c>
      <c r="F444">
        <v>16</v>
      </c>
      <c r="G444">
        <v>400</v>
      </c>
      <c r="H444">
        <v>344.7</v>
      </c>
      <c r="I444">
        <v>18141.110821800001</v>
      </c>
      <c r="J444">
        <v>20.452118191527234</v>
      </c>
      <c r="K444">
        <v>18.007522724898131</v>
      </c>
      <c r="L444">
        <v>14.387219609556276</v>
      </c>
      <c r="M444">
        <v>13.459177583025831</v>
      </c>
      <c r="N444">
        <v>17.666</v>
      </c>
      <c r="O444">
        <v>23.390804597701166</v>
      </c>
      <c r="P444">
        <v>0</v>
      </c>
      <c r="Q444" s="36" t="str">
        <f t="shared" si="146"/>
        <v xml:space="preserve"> </v>
      </c>
      <c r="R444" t="str">
        <f t="shared" si="147"/>
        <v xml:space="preserve"> </v>
      </c>
      <c r="S444" s="37">
        <f t="shared" si="148"/>
        <v>0.16042936333277921</v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>
        <f t="shared" si="152"/>
        <v>0.26751735911948771</v>
      </c>
      <c r="X444" s="37" t="str">
        <f t="shared" si="153"/>
        <v/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 t="str">
        <f t="shared" si="157"/>
        <v xml:space="preserve"> 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620</v>
      </c>
      <c r="AP444" t="s">
        <v>1031</v>
      </c>
      <c r="AQ444">
        <v>-18.570206525783828</v>
      </c>
      <c r="AR444">
        <v>-26.751735911948771</v>
      </c>
      <c r="AS444">
        <v>16.04293588627792</v>
      </c>
      <c r="AT444">
        <v>18.570206525783828</v>
      </c>
      <c r="AU444">
        <v>26.751735911948771</v>
      </c>
      <c r="AV444" t="s">
        <v>1564</v>
      </c>
    </row>
    <row r="445" spans="1:48" x14ac:dyDescent="0.25">
      <c r="A445">
        <v>4.4800000000000093E-9</v>
      </c>
      <c r="B445" t="s">
        <v>690</v>
      </c>
      <c r="C445">
        <v>13</v>
      </c>
      <c r="D445" s="2">
        <v>0</v>
      </c>
      <c r="E445">
        <v>3</v>
      </c>
      <c r="F445">
        <v>16</v>
      </c>
      <c r="G445">
        <v>108</v>
      </c>
      <c r="H445">
        <v>80.06</v>
      </c>
      <c r="I445">
        <v>27897.606724400001</v>
      </c>
      <c r="J445">
        <v>13.358918738528283</v>
      </c>
      <c r="K445">
        <v>12.075414781297134</v>
      </c>
      <c r="L445">
        <v>9.0322305243697212</v>
      </c>
      <c r="M445">
        <v>8.6694201667358595</v>
      </c>
      <c r="N445">
        <v>5.5819999999999999</v>
      </c>
      <c r="O445">
        <v>6.1599999999999966</v>
      </c>
      <c r="P445">
        <v>2.2020984261803647</v>
      </c>
      <c r="Q445" s="36">
        <f t="shared" si="146"/>
        <v>81.25000000448</v>
      </c>
      <c r="R445" t="str">
        <f t="shared" si="147"/>
        <v xml:space="preserve"> </v>
      </c>
      <c r="S445" s="37">
        <f t="shared" si="148"/>
        <v>0.34898826328589544</v>
      </c>
      <c r="T445" s="37" t="str">
        <f t="shared" si="149"/>
        <v/>
      </c>
      <c r="U445" s="37" t="str">
        <f t="shared" si="150"/>
        <v/>
      </c>
      <c r="V445" s="37" t="str">
        <f t="shared" si="151"/>
        <v/>
      </c>
      <c r="W445" s="37" t="str">
        <f t="shared" si="152"/>
        <v/>
      </c>
      <c r="X445" s="37">
        <f t="shared" si="153"/>
        <v>-0.20425841184746985</v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>
        <f t="shared" si="157"/>
        <v>2.2020984306603646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690</v>
      </c>
      <c r="AP445" t="s">
        <v>1033</v>
      </c>
      <c r="AQ445">
        <v>22.55228827864596</v>
      </c>
      <c r="AR445">
        <v>20.425841184746986</v>
      </c>
      <c r="AS445">
        <v>34.898825880589548</v>
      </c>
      <c r="AT445">
        <v>-22.55228827864596</v>
      </c>
      <c r="AU445">
        <v>-20.425841184746986</v>
      </c>
      <c r="AV445" t="s">
        <v>1565</v>
      </c>
    </row>
    <row r="446" spans="1:48" x14ac:dyDescent="0.25">
      <c r="A446">
        <v>4.4900000000000091E-9</v>
      </c>
      <c r="B446" t="s">
        <v>348</v>
      </c>
      <c r="C446">
        <v>8</v>
      </c>
      <c r="D446" s="2">
        <v>3</v>
      </c>
      <c r="E446">
        <v>17</v>
      </c>
      <c r="F446">
        <v>28</v>
      </c>
      <c r="G446">
        <v>90</v>
      </c>
      <c r="H446">
        <v>85.81</v>
      </c>
      <c r="I446">
        <v>45166.178194470005</v>
      </c>
      <c r="J446">
        <v>15.770997978312812</v>
      </c>
      <c r="K446">
        <v>15.268683274021353</v>
      </c>
      <c r="L446">
        <v>8.3819858270742529</v>
      </c>
      <c r="M446">
        <v>8.2673222167111575</v>
      </c>
      <c r="N446">
        <v>5.4409999999999998</v>
      </c>
      <c r="O446">
        <v>22.307692307692303</v>
      </c>
      <c r="P446">
        <v>3.0101386784757023</v>
      </c>
      <c r="Q446" s="36" t="str">
        <f t="shared" si="146"/>
        <v xml:space="preserve"> 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 t="str">
        <f t="shared" si="152"/>
        <v/>
      </c>
      <c r="X446" s="37">
        <f t="shared" si="153"/>
        <v>-0.26154511934653069</v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>
        <f t="shared" si="157"/>
        <v>3.0101386829657022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348</v>
      </c>
      <c r="AP446" t="s">
        <v>1028</v>
      </c>
      <c r="AQ446">
        <v>8.5683707724245384</v>
      </c>
      <c r="AR446">
        <v>26.154511934653069</v>
      </c>
      <c r="AS446">
        <v>4.8828807831255094</v>
      </c>
      <c r="AT446">
        <v>-8.5683707724245384</v>
      </c>
      <c r="AU446">
        <v>-26.154511934653069</v>
      </c>
      <c r="AV446" t="s">
        <v>1566</v>
      </c>
    </row>
    <row r="447" spans="1:48" x14ac:dyDescent="0.25">
      <c r="A447">
        <v>4.5000000000000089E-9</v>
      </c>
      <c r="B447" t="s">
        <v>476</v>
      </c>
      <c r="C447">
        <v>16</v>
      </c>
      <c r="D447" s="2">
        <v>2</v>
      </c>
      <c r="E447">
        <v>12</v>
      </c>
      <c r="F447">
        <v>30</v>
      </c>
      <c r="G447">
        <v>145</v>
      </c>
      <c r="H447">
        <v>114.66</v>
      </c>
      <c r="I447">
        <v>14035.6492731</v>
      </c>
      <c r="J447">
        <v>23.714581178903824</v>
      </c>
      <c r="K447">
        <v>20.957777371595686</v>
      </c>
      <c r="L447">
        <v>13.305995253695057</v>
      </c>
      <c r="M447">
        <v>12.113549534525431</v>
      </c>
      <c r="N447">
        <v>4.835</v>
      </c>
      <c r="O447">
        <v>-3.1936127744510925</v>
      </c>
      <c r="P447">
        <v>1.8716204430490144</v>
      </c>
      <c r="Q447" s="36" t="str">
        <f t="shared" si="146"/>
        <v xml:space="preserve"> </v>
      </c>
      <c r="R447" t="str">
        <f t="shared" si="147"/>
        <v xml:space="preserve"> </v>
      </c>
      <c r="S447" s="37">
        <f t="shared" si="148"/>
        <v>0.26460841196555035</v>
      </c>
      <c r="T447" s="37" t="str">
        <f t="shared" si="149"/>
        <v/>
      </c>
      <c r="U447" s="37" t="str">
        <f t="shared" si="150"/>
        <v/>
      </c>
      <c r="V447" s="37" t="str">
        <f t="shared" si="151"/>
        <v/>
      </c>
      <c r="W447" s="37">
        <f t="shared" si="152"/>
        <v>0.17226124450185964</v>
      </c>
      <c r="X447" s="37" t="str">
        <f t="shared" si="153"/>
        <v/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 t="str">
        <f t="shared" si="157"/>
        <v xml:space="preserve"> 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476</v>
      </c>
      <c r="AP447" t="s">
        <v>1028</v>
      </c>
      <c r="AQ447">
        <v>-37.484184362867779</v>
      </c>
      <c r="AR447">
        <v>-17.226124450185964</v>
      </c>
      <c r="AS447">
        <v>26.460840746555036</v>
      </c>
      <c r="AT447">
        <v>37.484184362867779</v>
      </c>
      <c r="AU447">
        <v>17.226124450185964</v>
      </c>
      <c r="AV447" t="s">
        <v>1567</v>
      </c>
    </row>
    <row r="448" spans="1:48" x14ac:dyDescent="0.25">
      <c r="A448">
        <v>4.5100000000000086E-9</v>
      </c>
      <c r="B448" t="s">
        <v>477</v>
      </c>
      <c r="C448">
        <v>20</v>
      </c>
      <c r="D448" s="2">
        <v>2</v>
      </c>
      <c r="E448">
        <v>9</v>
      </c>
      <c r="F448">
        <v>31</v>
      </c>
      <c r="G448">
        <v>120</v>
      </c>
      <c r="H448">
        <v>112.25</v>
      </c>
      <c r="I448">
        <v>69456.304685750001</v>
      </c>
      <c r="J448">
        <v>22.796506904955319</v>
      </c>
      <c r="K448">
        <v>20.664580265095729</v>
      </c>
      <c r="L448">
        <v>13.82557352492385</v>
      </c>
      <c r="M448">
        <v>12.894924718690563</v>
      </c>
      <c r="N448">
        <v>4.9240000000000004</v>
      </c>
      <c r="O448">
        <v>20.999999999999996</v>
      </c>
      <c r="P448">
        <v>1.402227171492205</v>
      </c>
      <c r="Q448" s="36" t="str">
        <f t="shared" si="146"/>
        <v xml:space="preserve"> 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 t="str">
        <f t="shared" si="151"/>
        <v/>
      </c>
      <c r="W448" s="37">
        <f t="shared" si="152"/>
        <v>0.21803620978885285</v>
      </c>
      <c r="X448" s="37" t="str">
        <f t="shared" si="153"/>
        <v/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 t="str">
        <f t="shared" si="157"/>
        <v xml:space="preserve"> 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477</v>
      </c>
      <c r="AP448" t="s">
        <v>1028</v>
      </c>
      <c r="AQ448">
        <v>-32.161691345338703</v>
      </c>
      <c r="AR448">
        <v>-21.803620978885284</v>
      </c>
      <c r="AS448">
        <v>6.9042316258351999</v>
      </c>
      <c r="AT448">
        <v>32.161691345338703</v>
      </c>
      <c r="AU448">
        <v>21.803620978885284</v>
      </c>
      <c r="AV448" t="s">
        <v>1568</v>
      </c>
    </row>
    <row r="449" spans="1:48" x14ac:dyDescent="0.25">
      <c r="A449">
        <v>4.5200000000000084E-9</v>
      </c>
      <c r="B449" t="s">
        <v>478</v>
      </c>
      <c r="C449">
        <v>1</v>
      </c>
      <c r="D449" s="2">
        <v>5</v>
      </c>
      <c r="E449">
        <v>4</v>
      </c>
      <c r="F449">
        <v>10</v>
      </c>
      <c r="G449">
        <v>85</v>
      </c>
      <c r="H449">
        <v>84.74</v>
      </c>
      <c r="I449">
        <v>9516.0132908199994</v>
      </c>
      <c r="J449">
        <v>12.937404580152672</v>
      </c>
      <c r="K449">
        <v>12.084997147746718</v>
      </c>
      <c r="L449" t="s">
        <v>1019</v>
      </c>
      <c r="M449" t="s">
        <v>1019</v>
      </c>
      <c r="N449">
        <v>6.0830000000000002</v>
      </c>
      <c r="O449">
        <v>24.390243902439028</v>
      </c>
      <c r="P449">
        <v>0.80009440641963669</v>
      </c>
      <c r="Q449" s="36" t="str">
        <f t="shared" si="146"/>
        <v xml:space="preserve"> </v>
      </c>
      <c r="R449" t="str">
        <f t="shared" si="147"/>
        <v xml:space="preserve"> </v>
      </c>
      <c r="S449" s="37" t="str">
        <f t="shared" si="148"/>
        <v/>
      </c>
      <c r="T449" s="37" t="str">
        <f t="shared" si="149"/>
        <v/>
      </c>
      <c r="U449" s="37" t="str">
        <f t="shared" si="150"/>
        <v/>
      </c>
      <c r="V449" s="37" t="str">
        <f t="shared" si="151"/>
        <v/>
      </c>
      <c r="W449" s="37" t="str">
        <f t="shared" si="152"/>
        <v xml:space="preserve"> </v>
      </c>
      <c r="X449" s="37" t="str">
        <f t="shared" si="153"/>
        <v xml:space="preserve"> 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 t="str">
        <f t="shared" si="157"/>
        <v xml:space="preserve"> 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478</v>
      </c>
      <c r="AP449" t="s">
        <v>1024</v>
      </c>
      <c r="AQ449">
        <v>24.995997059521436</v>
      </c>
      <c r="AR449" t="e">
        <v>#VALUE!</v>
      </c>
      <c r="AS449">
        <v>0.3068208638187464</v>
      </c>
      <c r="AT449">
        <v>-24.995997059521436</v>
      </c>
      <c r="AU449" t="e">
        <v>#VALUE!</v>
      </c>
      <c r="AV449" t="s">
        <v>1569</v>
      </c>
    </row>
    <row r="450" spans="1:48" x14ac:dyDescent="0.25">
      <c r="A450">
        <v>4.5300000000000081E-9</v>
      </c>
      <c r="B450" t="s">
        <v>475</v>
      </c>
      <c r="C450">
        <v>15</v>
      </c>
      <c r="D450" s="2">
        <v>1</v>
      </c>
      <c r="E450">
        <v>2</v>
      </c>
      <c r="F450">
        <v>18</v>
      </c>
      <c r="G450">
        <v>260</v>
      </c>
      <c r="H450">
        <v>235.15</v>
      </c>
      <c r="I450">
        <v>94717.538422650003</v>
      </c>
      <c r="J450">
        <v>19.238321197741961</v>
      </c>
      <c r="K450">
        <v>17.284086732818817</v>
      </c>
      <c r="L450">
        <v>16.674928671563947</v>
      </c>
      <c r="M450">
        <v>15.367220245972096</v>
      </c>
      <c r="N450">
        <v>10.981</v>
      </c>
      <c r="O450">
        <v>10.432900432900437</v>
      </c>
      <c r="P450">
        <v>0.29215394429087815</v>
      </c>
      <c r="Q450" s="36">
        <f t="shared" si="146"/>
        <v>83.333333337863323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 t="str">
        <f t="shared" si="150"/>
        <v/>
      </c>
      <c r="V450" s="37" t="str">
        <f t="shared" si="151"/>
        <v/>
      </c>
      <c r="W450" s="37">
        <f t="shared" si="152"/>
        <v>0.46906505404614607</v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 t="str">
        <f t="shared" si="157"/>
        <v xml:space="preserve"> 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475</v>
      </c>
      <c r="AP450" t="s">
        <v>1054</v>
      </c>
      <c r="AQ450">
        <v>-11.533274757361035</v>
      </c>
      <c r="AR450">
        <v>-46.906505404614606</v>
      </c>
      <c r="AS450">
        <v>10.567722730172235</v>
      </c>
      <c r="AT450">
        <v>11.533274757361035</v>
      </c>
      <c r="AU450">
        <v>46.906505404614606</v>
      </c>
      <c r="AV450" t="s">
        <v>1570</v>
      </c>
    </row>
    <row r="451" spans="1:48" x14ac:dyDescent="0.25">
      <c r="A451">
        <v>4.5400000000000079E-9</v>
      </c>
      <c r="B451" t="s">
        <v>693</v>
      </c>
      <c r="C451">
        <v>4</v>
      </c>
      <c r="D451" s="2">
        <v>5</v>
      </c>
      <c r="E451">
        <v>18</v>
      </c>
      <c r="F451">
        <v>27</v>
      </c>
      <c r="G451">
        <v>48</v>
      </c>
      <c r="H451">
        <v>47.66</v>
      </c>
      <c r="I451">
        <v>6555.5034124599997</v>
      </c>
      <c r="J451">
        <v>29.956002514142046</v>
      </c>
      <c r="K451">
        <v>24.809994794377925</v>
      </c>
      <c r="L451">
        <v>14.399260370256002</v>
      </c>
      <c r="M451">
        <v>12.425538799256433</v>
      </c>
      <c r="N451">
        <v>1.429</v>
      </c>
      <c r="O451">
        <v>32.777777777777793</v>
      </c>
      <c r="P451">
        <v>0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>
        <f t="shared" si="150"/>
        <v>0.73668535040061256</v>
      </c>
      <c r="V451" s="37" t="str">
        <f t="shared" si="151"/>
        <v/>
      </c>
      <c r="W451" s="37">
        <f t="shared" si="152"/>
        <v>0.2685781529085649</v>
      </c>
      <c r="X451" s="37" t="str">
        <f t="shared" si="153"/>
        <v/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 t="str">
        <f t="shared" si="157"/>
        <v xml:space="preserve"> 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693</v>
      </c>
      <c r="AP451" t="s">
        <v>1047</v>
      </c>
      <c r="AQ451">
        <v>-73.668535040061258</v>
      </c>
      <c r="AR451">
        <v>-26.85781529085649</v>
      </c>
      <c r="AS451">
        <v>0.7133864876206486</v>
      </c>
      <c r="AT451">
        <v>73.668535040061258</v>
      </c>
      <c r="AU451">
        <v>26.85781529085649</v>
      </c>
      <c r="AV451" t="s">
        <v>1571</v>
      </c>
    </row>
    <row r="452" spans="1:48" x14ac:dyDescent="0.25">
      <c r="A452">
        <v>4.5500000000000077E-9</v>
      </c>
      <c r="B452" t="s">
        <v>549</v>
      </c>
      <c r="C452">
        <v>7</v>
      </c>
      <c r="D452" s="2">
        <v>2</v>
      </c>
      <c r="E452">
        <v>9</v>
      </c>
      <c r="F452">
        <v>18</v>
      </c>
      <c r="G452">
        <v>125</v>
      </c>
      <c r="H452">
        <v>101.96</v>
      </c>
      <c r="I452">
        <v>24795.724077880001</v>
      </c>
      <c r="J452">
        <v>13.025038323965251</v>
      </c>
      <c r="K452">
        <v>12.010837554482269</v>
      </c>
      <c r="L452">
        <v>8.9529198353294248</v>
      </c>
      <c r="M452">
        <v>8.5074368588609843</v>
      </c>
      <c r="N452">
        <v>7.367</v>
      </c>
      <c r="O452">
        <v>29.320701841537613</v>
      </c>
      <c r="P452">
        <v>3.0570812083169869</v>
      </c>
      <c r="Q452" s="36" t="str">
        <f t="shared" si="146"/>
        <v xml:space="preserve"> </v>
      </c>
      <c r="R452" t="str">
        <f t="shared" si="147"/>
        <v xml:space="preserve"> </v>
      </c>
      <c r="S452" s="37">
        <f t="shared" si="148"/>
        <v>0.22597097355745405</v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/>
      </c>
      <c r="X452" s="37">
        <f t="shared" si="153"/>
        <v>-0.21124570180692326</v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>
        <f t="shared" si="157"/>
        <v>3.0570812128669869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549</v>
      </c>
      <c r="AP452" t="s">
        <v>1024</v>
      </c>
      <c r="AQ452">
        <v>24.487944494736734</v>
      </c>
      <c r="AR452">
        <v>21.124570180692327</v>
      </c>
      <c r="AS452">
        <v>22.597096900745406</v>
      </c>
      <c r="AT452">
        <v>-24.487944494736734</v>
      </c>
      <c r="AU452">
        <v>-21.124570180692327</v>
      </c>
      <c r="AV452" t="s">
        <v>1572</v>
      </c>
    </row>
    <row r="453" spans="1:48" x14ac:dyDescent="0.25">
      <c r="A453">
        <v>4.5600000000000074E-9</v>
      </c>
      <c r="B453" t="s">
        <v>283</v>
      </c>
      <c r="C453">
        <v>8</v>
      </c>
      <c r="D453" s="2">
        <v>4</v>
      </c>
      <c r="E453">
        <v>12</v>
      </c>
      <c r="F453">
        <v>24</v>
      </c>
      <c r="G453">
        <v>141.5</v>
      </c>
      <c r="H453">
        <v>124.75</v>
      </c>
      <c r="I453">
        <v>33393.483067249996</v>
      </c>
      <c r="J453">
        <v>11.000881834215168</v>
      </c>
      <c r="K453">
        <v>10.49289258978888</v>
      </c>
      <c r="L453" t="s">
        <v>1019</v>
      </c>
      <c r="M453" t="s">
        <v>1019</v>
      </c>
      <c r="N453">
        <v>9.8559999999999999</v>
      </c>
      <c r="O453">
        <v>149.12087912087907</v>
      </c>
      <c r="P453">
        <v>2.5963927855711422</v>
      </c>
      <c r="Q453" s="36" t="str">
        <f t="shared" si="146"/>
        <v xml:space="preserve"> </v>
      </c>
      <c r="R453" t="str">
        <f t="shared" si="147"/>
        <v xml:space="preserve"> </v>
      </c>
      <c r="S453" s="37" t="str">
        <f t="shared" si="148"/>
        <v/>
      </c>
      <c r="T453" s="37" t="str">
        <f t="shared" si="149"/>
        <v/>
      </c>
      <c r="U453" s="37" t="str">
        <f t="shared" si="150"/>
        <v/>
      </c>
      <c r="V453" s="37" t="str">
        <f t="shared" si="151"/>
        <v/>
      </c>
      <c r="W453" s="37" t="str">
        <f t="shared" si="152"/>
        <v xml:space="preserve"> </v>
      </c>
      <c r="X453" s="37" t="str">
        <f t="shared" si="153"/>
        <v xml:space="preserve"> </v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>
        <f t="shared" si="157"/>
        <v>2.5963927901311421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283</v>
      </c>
      <c r="AP453" t="s">
        <v>1024</v>
      </c>
      <c r="AQ453">
        <v>36.222897851773396</v>
      </c>
      <c r="AR453" t="e">
        <v>#VALUE!</v>
      </c>
      <c r="AS453">
        <v>13.426853707414832</v>
      </c>
      <c r="AT453">
        <v>-36.222897851773396</v>
      </c>
      <c r="AU453" t="e">
        <v>#VALUE!</v>
      </c>
      <c r="AV453" t="s">
        <v>1573</v>
      </c>
    </row>
    <row r="454" spans="1:48" x14ac:dyDescent="0.25">
      <c r="A454">
        <v>4.5700000000000072E-9</v>
      </c>
      <c r="B454" t="s">
        <v>699</v>
      </c>
      <c r="C454">
        <v>13</v>
      </c>
      <c r="D454" s="2">
        <v>1</v>
      </c>
      <c r="E454">
        <v>15</v>
      </c>
      <c r="F454">
        <v>29</v>
      </c>
      <c r="G454">
        <v>87.5</v>
      </c>
      <c r="H454">
        <v>88.88</v>
      </c>
      <c r="I454">
        <v>10825.99969176</v>
      </c>
      <c r="J454">
        <v>19.317539665290152</v>
      </c>
      <c r="K454">
        <v>17.386541471048513</v>
      </c>
      <c r="L454">
        <v>12.213198926962074</v>
      </c>
      <c r="M454">
        <v>11.684288944591493</v>
      </c>
      <c r="N454">
        <v>4.1980000000000004</v>
      </c>
      <c r="O454">
        <v>19.066485678258655</v>
      </c>
      <c r="P454">
        <v>1.5110261026102612</v>
      </c>
      <c r="Q454" s="36" t="str">
        <f t="shared" si="146"/>
        <v xml:space="preserve"> </v>
      </c>
      <c r="R454" t="str">
        <f t="shared" si="147"/>
        <v xml:space="preserve"> </v>
      </c>
      <c r="S454" s="37" t="str">
        <f t="shared" si="148"/>
        <v/>
      </c>
      <c r="T454" s="37" t="str">
        <f t="shared" si="149"/>
        <v/>
      </c>
      <c r="U454" s="37" t="str">
        <f t="shared" si="150"/>
        <v/>
      </c>
      <c r="V454" s="37" t="str">
        <f t="shared" si="151"/>
        <v/>
      </c>
      <c r="W454" s="37" t="str">
        <f t="shared" si="152"/>
        <v/>
      </c>
      <c r="X454" s="37" t="str">
        <f t="shared" si="153"/>
        <v/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 t="str">
        <f t="shared" si="157"/>
        <v xml:space="preserve"> 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699</v>
      </c>
      <c r="AP454" t="s">
        <v>1028</v>
      </c>
      <c r="AQ454">
        <v>-11.992540148352981</v>
      </c>
      <c r="AR454">
        <v>-7.5985636586899163</v>
      </c>
      <c r="AS454">
        <v>-1.552655265526548</v>
      </c>
      <c r="AT454">
        <v>11.992540148352981</v>
      </c>
      <c r="AU454">
        <v>7.5985636586899163</v>
      </c>
      <c r="AV454" t="s">
        <v>1574</v>
      </c>
    </row>
    <row r="455" spans="1:48" x14ac:dyDescent="0.25">
      <c r="A455">
        <v>4.5800000000000069E-9</v>
      </c>
      <c r="B455" t="s">
        <v>511</v>
      </c>
      <c r="C455">
        <v>9</v>
      </c>
      <c r="D455" s="2">
        <v>1</v>
      </c>
      <c r="E455">
        <v>6</v>
      </c>
      <c r="F455">
        <v>16</v>
      </c>
      <c r="G455">
        <v>73</v>
      </c>
      <c r="H455">
        <v>62.03</v>
      </c>
      <c r="I455">
        <v>24677.412268399999</v>
      </c>
      <c r="J455">
        <v>10.232596502804356</v>
      </c>
      <c r="K455">
        <v>9.8351038528618986</v>
      </c>
      <c r="L455">
        <v>8.4603840477862811</v>
      </c>
      <c r="M455">
        <v>8.402406474122893</v>
      </c>
      <c r="N455">
        <v>5.9960000000000004</v>
      </c>
      <c r="O455">
        <v>-6.2237762237762215</v>
      </c>
      <c r="P455">
        <v>2.1183298403998068</v>
      </c>
      <c r="Q455" s="36" t="str">
        <f t="shared" si="146"/>
        <v xml:space="preserve"> </v>
      </c>
      <c r="R455" t="str">
        <f t="shared" si="147"/>
        <v xml:space="preserve"> </v>
      </c>
      <c r="S455" s="37">
        <f t="shared" si="148"/>
        <v>0.1768499159132258</v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 t="str">
        <f t="shared" si="152"/>
        <v/>
      </c>
      <c r="X455" s="37">
        <f t="shared" si="153"/>
        <v>-0.2546382180568213</v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>
        <f t="shared" si="157"/>
        <v>2.1183298449798067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511</v>
      </c>
      <c r="AP455" t="s">
        <v>1020</v>
      </c>
      <c r="AQ455">
        <v>40.676996423032818</v>
      </c>
      <c r="AR455">
        <v>25.46382180568213</v>
      </c>
      <c r="AS455">
        <v>17.68499113332258</v>
      </c>
      <c r="AT455">
        <v>-40.676996423032818</v>
      </c>
      <c r="AU455">
        <v>-25.46382180568213</v>
      </c>
      <c r="AV455" t="s">
        <v>1575</v>
      </c>
    </row>
    <row r="456" spans="1:48" x14ac:dyDescent="0.25">
      <c r="A456">
        <v>4.5900000000000067E-9</v>
      </c>
      <c r="B456" t="s">
        <v>479</v>
      </c>
      <c r="C456">
        <v>16</v>
      </c>
      <c r="D456" s="2">
        <v>1</v>
      </c>
      <c r="E456">
        <v>9</v>
      </c>
      <c r="F456">
        <v>26</v>
      </c>
      <c r="G456">
        <v>105</v>
      </c>
      <c r="H456">
        <v>95.57</v>
      </c>
      <c r="I456">
        <v>17433.691891659997</v>
      </c>
      <c r="J456">
        <v>19.660563670026743</v>
      </c>
      <c r="K456">
        <v>17.522918958562524</v>
      </c>
      <c r="L456">
        <v>14.341778327422382</v>
      </c>
      <c r="M456">
        <v>13.183384265403792</v>
      </c>
      <c r="N456">
        <v>4.3890000000000002</v>
      </c>
      <c r="O456">
        <v>23.863636363636374</v>
      </c>
      <c r="P456">
        <v>0.54305744480485507</v>
      </c>
      <c r="Q456" s="36" t="str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 xml:space="preserve"> 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 t="str">
        <f t="shared" ref="S456:S511" si="172">IF(ISERROR((IF((G456/H456-1)&gt;($S$5/100),(G456/H456-1)+A456,"")))=TRUE," ",((IF((G456/H456-1)&gt;($S$5/100),(G456/H456-1)+A456,""))))</f>
        <v/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/>
      </c>
      <c r="V456" s="37" t="str">
        <f t="shared" ref="V456:V511" si="175">IF(ISERROR((IF(((J456/$J$6-1))&lt;($V$5/100),((J456/$J$6-1)),"")))=TRUE," ",((IF(((J456/$J$6-1))&lt;($V$5/100),((J456/$J$6-1)),""))))</f>
        <v/>
      </c>
      <c r="W456" s="37">
        <f t="shared" ref="W456:W511" si="176">IF(ISERROR((IF(((L456/$L$6-1))&gt;($W$5/100),((L456/$L$6-1)),"")))=TRUE," ",((IF(((L456/$L$6-1))&gt;($W$5/100),((L456/$L$6-1)),""))))</f>
        <v>0.26351397170423629</v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479</v>
      </c>
      <c r="AP456" t="s">
        <v>1033</v>
      </c>
      <c r="AQ456">
        <v>-13.981205904341444</v>
      </c>
      <c r="AR456">
        <v>-26.351397170423631</v>
      </c>
      <c r="AS456">
        <v>9.8671131108088339</v>
      </c>
      <c r="AT456">
        <v>13.981205904341444</v>
      </c>
      <c r="AU456">
        <v>26.351397170423631</v>
      </c>
      <c r="AV456" t="s">
        <v>1576</v>
      </c>
    </row>
    <row r="457" spans="1:48" x14ac:dyDescent="0.25">
      <c r="A457">
        <v>4.6000000000000064E-9</v>
      </c>
      <c r="B457" t="s">
        <v>513</v>
      </c>
      <c r="C457">
        <v>1</v>
      </c>
      <c r="D457" s="2">
        <v>0</v>
      </c>
      <c r="E457">
        <v>5</v>
      </c>
      <c r="F457">
        <v>6</v>
      </c>
      <c r="G457" t="s">
        <v>161</v>
      </c>
      <c r="H457" t="s">
        <v>161</v>
      </c>
      <c r="I457" t="s">
        <v>161</v>
      </c>
      <c r="J457" t="s">
        <v>1019</v>
      </c>
      <c r="K457" t="s">
        <v>1019</v>
      </c>
      <c r="L457" t="s">
        <v>1019</v>
      </c>
      <c r="M457" t="s">
        <v>1019</v>
      </c>
      <c r="N457">
        <v>7.9489999999999998</v>
      </c>
      <c r="O457">
        <v>14.962406015037599</v>
      </c>
      <c r="P457" t="s">
        <v>166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 xml:space="preserve"> </v>
      </c>
      <c r="T457" s="37" t="str">
        <f t="shared" si="173"/>
        <v xml:space="preserve"> </v>
      </c>
      <c r="U457" s="37" t="str">
        <f t="shared" si="174"/>
        <v xml:space="preserve"> </v>
      </c>
      <c r="V457" s="37" t="str">
        <f t="shared" si="175"/>
        <v xml:space="preserve"> </v>
      </c>
      <c r="W457" s="37" t="str">
        <f t="shared" si="176"/>
        <v xml:space="preserve"> </v>
      </c>
      <c r="X457" s="37" t="str">
        <f t="shared" si="177"/>
        <v xml:space="preserve"> </v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 t="str">
        <f t="shared" si="181"/>
        <v xml:space="preserve"> 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513</v>
      </c>
      <c r="AP457" t="s">
        <v>1047</v>
      </c>
      <c r="AQ457" t="e">
        <v>#VALUE!</v>
      </c>
      <c r="AR457" t="e">
        <v>#VALUE!</v>
      </c>
      <c r="AS457" t="s">
        <v>166</v>
      </c>
      <c r="AT457" t="e">
        <v>#VALUE!</v>
      </c>
      <c r="AU457" t="e">
        <v>#VALUE!</v>
      </c>
      <c r="AV457" t="s">
        <v>1577</v>
      </c>
    </row>
    <row r="458" spans="1:48" x14ac:dyDescent="0.25">
      <c r="A458">
        <v>4.6100000000000062E-9</v>
      </c>
      <c r="B458" t="s">
        <v>473</v>
      </c>
      <c r="C458">
        <v>16</v>
      </c>
      <c r="D458" s="2">
        <v>2</v>
      </c>
      <c r="E458">
        <v>17</v>
      </c>
      <c r="F458">
        <v>35</v>
      </c>
      <c r="G458">
        <v>121.5</v>
      </c>
      <c r="H458">
        <v>102.15</v>
      </c>
      <c r="I458">
        <v>99309.726604800002</v>
      </c>
      <c r="J458">
        <v>16.521106259097525</v>
      </c>
      <c r="K458">
        <v>15.149043452469227</v>
      </c>
      <c r="L458">
        <v>12.260126868437307</v>
      </c>
      <c r="M458">
        <v>11.784384217150729</v>
      </c>
      <c r="N458">
        <v>5.7490000000000006</v>
      </c>
      <c r="O458">
        <v>27.096774193548395</v>
      </c>
      <c r="P458">
        <v>2.7635829662261382</v>
      </c>
      <c r="Q458" s="36" t="str">
        <f t="shared" si="170"/>
        <v xml:space="preserve"> </v>
      </c>
      <c r="R458" t="str">
        <f t="shared" si="171"/>
        <v xml:space="preserve"> </v>
      </c>
      <c r="S458" s="37">
        <f t="shared" si="172"/>
        <v>0.18942731738533031</v>
      </c>
      <c r="T458" s="37" t="str">
        <f t="shared" si="173"/>
        <v/>
      </c>
      <c r="U458" s="37" t="str">
        <f t="shared" si="174"/>
        <v/>
      </c>
      <c r="V458" s="37" t="str">
        <f t="shared" si="175"/>
        <v/>
      </c>
      <c r="W458" s="37" t="str">
        <f t="shared" si="176"/>
        <v/>
      </c>
      <c r="X458" s="37" t="str">
        <f t="shared" si="177"/>
        <v/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>
        <f t="shared" si="181"/>
        <v>2.7635829708361381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473</v>
      </c>
      <c r="AP458" t="s">
        <v>1033</v>
      </c>
      <c r="AQ458">
        <v>4.2196528090113539</v>
      </c>
      <c r="AR458">
        <v>-8.0119999032308264</v>
      </c>
      <c r="AS458">
        <v>18.942731277533031</v>
      </c>
      <c r="AT458">
        <v>-4.2196528090113539</v>
      </c>
      <c r="AU458">
        <v>8.0119999032308264</v>
      </c>
      <c r="AV458" t="s">
        <v>1578</v>
      </c>
    </row>
    <row r="459" spans="1:48" x14ac:dyDescent="0.25">
      <c r="A459">
        <v>4.620000000000006E-9</v>
      </c>
      <c r="B459" t="s">
        <v>474</v>
      </c>
      <c r="C459">
        <v>10</v>
      </c>
      <c r="D459" s="2">
        <v>0</v>
      </c>
      <c r="E459">
        <v>4</v>
      </c>
      <c r="F459">
        <v>14</v>
      </c>
      <c r="G459">
        <v>76</v>
      </c>
      <c r="H459">
        <v>66.760000000000005</v>
      </c>
      <c r="I459">
        <v>16583.907077560001</v>
      </c>
      <c r="J459">
        <v>17.941413598495028</v>
      </c>
      <c r="K459">
        <v>15.641986879100283</v>
      </c>
      <c r="L459">
        <v>10.894232344378253</v>
      </c>
      <c r="M459">
        <v>10.175471539829676</v>
      </c>
      <c r="N459">
        <v>3.3290000000000002</v>
      </c>
      <c r="O459">
        <v>17.230769230769226</v>
      </c>
      <c r="P459">
        <v>0.13031755542240864</v>
      </c>
      <c r="Q459" s="36">
        <f t="shared" si="170"/>
        <v>71.428571433191436</v>
      </c>
      <c r="R459" t="str">
        <f t="shared" si="171"/>
        <v xml:space="preserve"> </v>
      </c>
      <c r="S459" s="37" t="str">
        <f t="shared" si="172"/>
        <v/>
      </c>
      <c r="T459" s="37" t="str">
        <f t="shared" si="173"/>
        <v/>
      </c>
      <c r="U459" s="37" t="str">
        <f t="shared" si="174"/>
        <v/>
      </c>
      <c r="V459" s="37" t="str">
        <f t="shared" si="175"/>
        <v/>
      </c>
      <c r="W459" s="37" t="str">
        <f t="shared" si="176"/>
        <v/>
      </c>
      <c r="X459" s="37" t="str">
        <f t="shared" si="177"/>
        <v/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474</v>
      </c>
      <c r="AP459" t="s">
        <v>1031</v>
      </c>
      <c r="AQ459">
        <v>-4.0145131089332597</v>
      </c>
      <c r="AR459">
        <v>4.0215622926304313</v>
      </c>
      <c r="AS459">
        <v>13.840623127621331</v>
      </c>
      <c r="AT459">
        <v>4.0145131089332597</v>
      </c>
      <c r="AU459">
        <v>-4.0215622926304313</v>
      </c>
      <c r="AV459" t="s">
        <v>1579</v>
      </c>
    </row>
    <row r="460" spans="1:48" x14ac:dyDescent="0.25">
      <c r="A460">
        <v>4.6300000000000057E-9</v>
      </c>
      <c r="B460" t="s">
        <v>660</v>
      </c>
      <c r="C460">
        <v>2</v>
      </c>
      <c r="D460" s="2">
        <v>1</v>
      </c>
      <c r="E460">
        <v>1</v>
      </c>
      <c r="F460">
        <v>4</v>
      </c>
      <c r="G460">
        <v>20.5</v>
      </c>
      <c r="H460">
        <v>17.91</v>
      </c>
      <c r="I460">
        <v>8304.2942365799991</v>
      </c>
      <c r="J460" t="s">
        <v>1019</v>
      </c>
      <c r="K460" t="s">
        <v>1019</v>
      </c>
      <c r="L460">
        <v>21.388170878459686</v>
      </c>
      <c r="M460">
        <v>19.111365591397849</v>
      </c>
      <c r="N460">
        <v>0.18</v>
      </c>
      <c r="O460" t="s">
        <v>161</v>
      </c>
      <c r="P460" t="s">
        <v>166</v>
      </c>
      <c r="Q460" s="36" t="str">
        <f t="shared" si="170"/>
        <v xml:space="preserve"> </v>
      </c>
      <c r="R460" t="str">
        <f t="shared" si="171"/>
        <v xml:space="preserve"> </v>
      </c>
      <c r="S460" s="37" t="str">
        <f t="shared" si="172"/>
        <v/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>
        <f t="shared" si="176"/>
        <v>0.8843027773243024</v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660</v>
      </c>
      <c r="AP460" t="s">
        <v>1028</v>
      </c>
      <c r="AQ460" t="e">
        <v>#VALUE!</v>
      </c>
      <c r="AR460">
        <v>-88.430277732430241</v>
      </c>
      <c r="AS460">
        <v>14.461194863204918</v>
      </c>
      <c r="AT460" t="e">
        <v>#VALUE!</v>
      </c>
      <c r="AU460">
        <v>88.430277732430241</v>
      </c>
      <c r="AV460" t="s">
        <v>1580</v>
      </c>
    </row>
    <row r="461" spans="1:48" x14ac:dyDescent="0.25">
      <c r="A461">
        <v>4.6400000000000055E-9</v>
      </c>
      <c r="B461" t="s">
        <v>298</v>
      </c>
      <c r="C461">
        <v>6</v>
      </c>
      <c r="D461" s="2">
        <v>9</v>
      </c>
      <c r="E461">
        <v>20</v>
      </c>
      <c r="F461">
        <v>35</v>
      </c>
      <c r="G461">
        <v>20</v>
      </c>
      <c r="H461">
        <v>19.559999999999999</v>
      </c>
      <c r="I461">
        <v>8304.2942365799991</v>
      </c>
      <c r="J461" t="s">
        <v>1019</v>
      </c>
      <c r="K461" t="s">
        <v>1019</v>
      </c>
      <c r="L461">
        <v>21.096826497134636</v>
      </c>
      <c r="M461">
        <v>18.591600418410042</v>
      </c>
      <c r="N461">
        <v>0.17300000000000001</v>
      </c>
      <c r="O461">
        <v>-43.18181818181818</v>
      </c>
      <c r="P461">
        <v>0</v>
      </c>
      <c r="Q461" s="36" t="str">
        <f t="shared" si="170"/>
        <v xml:space="preserve"> </v>
      </c>
      <c r="R461" t="str">
        <f t="shared" si="171"/>
        <v xml:space="preserve"> </v>
      </c>
      <c r="S461" s="37" t="str">
        <f t="shared" si="172"/>
        <v/>
      </c>
      <c r="T461" s="37" t="str">
        <f t="shared" si="173"/>
        <v/>
      </c>
      <c r="U461" s="37" t="str">
        <f t="shared" si="174"/>
        <v xml:space="preserve"> </v>
      </c>
      <c r="V461" s="37" t="str">
        <f t="shared" si="175"/>
        <v xml:space="preserve"> </v>
      </c>
      <c r="W461" s="37">
        <f t="shared" si="176"/>
        <v>0.85863527027060171</v>
      </c>
      <c r="X461" s="37" t="str">
        <f t="shared" si="177"/>
        <v/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298</v>
      </c>
      <c r="AP461" t="s">
        <v>1028</v>
      </c>
      <c r="AQ461" t="e">
        <v>#VALUE!</v>
      </c>
      <c r="AR461">
        <v>-85.863527027060172</v>
      </c>
      <c r="AS461">
        <v>2.249488752556239</v>
      </c>
      <c r="AT461" t="e">
        <v>#VALUE!</v>
      </c>
      <c r="AU461">
        <v>85.863527027060172</v>
      </c>
      <c r="AV461" t="s">
        <v>1580</v>
      </c>
    </row>
    <row r="462" spans="1:48" x14ac:dyDescent="0.25">
      <c r="A462">
        <v>4.6500000000000052E-9</v>
      </c>
      <c r="B462" t="s">
        <v>724</v>
      </c>
      <c r="C462">
        <v>8</v>
      </c>
      <c r="D462" s="2">
        <v>0</v>
      </c>
      <c r="E462">
        <v>9</v>
      </c>
      <c r="F462">
        <v>17</v>
      </c>
      <c r="G462">
        <v>92</v>
      </c>
      <c r="H462">
        <v>83.54</v>
      </c>
      <c r="I462">
        <v>22773.335820880002</v>
      </c>
      <c r="J462">
        <v>8.5419222903885501</v>
      </c>
      <c r="K462">
        <v>7.3197231227547537</v>
      </c>
      <c r="L462">
        <v>5.1897154488103343</v>
      </c>
      <c r="M462">
        <v>4.7238154371303303</v>
      </c>
      <c r="N462">
        <v>8.3930000000000007</v>
      </c>
      <c r="O462">
        <v>15.071428571428577</v>
      </c>
      <c r="P462">
        <v>0</v>
      </c>
      <c r="Q462" s="36" t="str">
        <f t="shared" si="170"/>
        <v xml:space="preserve"> </v>
      </c>
      <c r="R462" t="str">
        <f t="shared" si="171"/>
        <v xml:space="preserve"> </v>
      </c>
      <c r="S462" s="37" t="str">
        <f t="shared" si="172"/>
        <v/>
      </c>
      <c r="T462" s="37" t="str">
        <f t="shared" si="173"/>
        <v/>
      </c>
      <c r="U462" s="37" t="str">
        <f t="shared" si="174"/>
        <v/>
      </c>
      <c r="V462" s="37" t="str">
        <f t="shared" si="175"/>
        <v/>
      </c>
      <c r="W462" s="37" t="str">
        <f t="shared" si="176"/>
        <v/>
      </c>
      <c r="X462" s="37">
        <f t="shared" si="177"/>
        <v>-0.54278487443894941</v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 t="str">
        <f t="shared" si="181"/>
        <v xml:space="preserve"> 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724</v>
      </c>
      <c r="AP462" t="s">
        <v>1031</v>
      </c>
      <c r="AQ462">
        <v>50.478601746094441</v>
      </c>
      <c r="AR462">
        <v>54.278487443894939</v>
      </c>
      <c r="AS462">
        <v>10.126885324395495</v>
      </c>
      <c r="AT462">
        <v>-50.478601746094441</v>
      </c>
      <c r="AU462">
        <v>-54.278487443894939</v>
      </c>
      <c r="AV462" t="s">
        <v>1581</v>
      </c>
    </row>
    <row r="463" spans="1:48" x14ac:dyDescent="0.25">
      <c r="A463">
        <v>4.660000000000005E-9</v>
      </c>
      <c r="B463" t="s">
        <v>336</v>
      </c>
      <c r="C463">
        <v>4</v>
      </c>
      <c r="D463" s="2">
        <v>0</v>
      </c>
      <c r="E463">
        <v>17</v>
      </c>
      <c r="F463">
        <v>21</v>
      </c>
      <c r="G463">
        <v>40</v>
      </c>
      <c r="H463">
        <v>39.130000000000003</v>
      </c>
      <c r="I463">
        <v>10474.27547439</v>
      </c>
      <c r="J463" t="s">
        <v>1019</v>
      </c>
      <c r="K463" t="s">
        <v>1019</v>
      </c>
      <c r="L463">
        <v>21.639151973836825</v>
      </c>
      <c r="M463">
        <v>20.932155837004405</v>
      </c>
      <c r="N463">
        <v>0.49299999999999999</v>
      </c>
      <c r="O463">
        <v>0.31223950606820222</v>
      </c>
      <c r="P463">
        <v>3.4347048300536671</v>
      </c>
      <c r="Q463" s="36" t="str">
        <f t="shared" si="170"/>
        <v xml:space="preserve"> 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 xml:space="preserve"> </v>
      </c>
      <c r="V463" s="37" t="str">
        <f t="shared" si="175"/>
        <v xml:space="preserve"> </v>
      </c>
      <c r="W463" s="37">
        <f t="shared" si="176"/>
        <v>0.90641426959554328</v>
      </c>
      <c r="X463" s="37" t="str">
        <f t="shared" si="177"/>
        <v/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>
        <f t="shared" si="181"/>
        <v>3.4347048347136671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336</v>
      </c>
      <c r="AP463" t="s">
        <v>1035</v>
      </c>
      <c r="AQ463" t="e">
        <v>#VALUE!</v>
      </c>
      <c r="AR463">
        <v>-90.641426959554323</v>
      </c>
      <c r="AS463">
        <v>2.2233580373115291</v>
      </c>
      <c r="AT463" t="e">
        <v>#VALUE!</v>
      </c>
      <c r="AU463">
        <v>90.641426959554323</v>
      </c>
      <c r="AV463" t="s">
        <v>1582</v>
      </c>
    </row>
    <row r="464" spans="1:48" x14ac:dyDescent="0.25">
      <c r="A464">
        <v>4.6700000000000048E-9</v>
      </c>
      <c r="B464" t="s">
        <v>598</v>
      </c>
      <c r="C464">
        <v>10</v>
      </c>
      <c r="D464" s="2">
        <v>0</v>
      </c>
      <c r="E464">
        <v>8</v>
      </c>
      <c r="F464">
        <v>18</v>
      </c>
      <c r="G464">
        <v>137.5</v>
      </c>
      <c r="H464">
        <v>124.62</v>
      </c>
      <c r="I464">
        <v>11632.727051940001</v>
      </c>
      <c r="J464">
        <v>12.142648348436131</v>
      </c>
      <c r="K464">
        <v>11.407909190772612</v>
      </c>
      <c r="L464">
        <v>8.373672561629153</v>
      </c>
      <c r="M464">
        <v>8.0688215853343674</v>
      </c>
      <c r="N464">
        <v>9.4700000000000006</v>
      </c>
      <c r="O464">
        <v>34.966442953020142</v>
      </c>
      <c r="P464">
        <v>0.24073182474723157</v>
      </c>
      <c r="Q464" s="36" t="str">
        <f t="shared" si="170"/>
        <v xml:space="preserve"> </v>
      </c>
      <c r="R464" t="str">
        <f t="shared" si="171"/>
        <v xml:space="preserve"> </v>
      </c>
      <c r="S464" s="37" t="str">
        <f t="shared" si="172"/>
        <v/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>
        <f t="shared" si="177"/>
        <v>-0.2622775199457148</v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598</v>
      </c>
      <c r="AP464" t="s">
        <v>1054</v>
      </c>
      <c r="AQ464">
        <v>29.603559447427187</v>
      </c>
      <c r="AR464">
        <v>26.227751994571481</v>
      </c>
      <c r="AS464">
        <v>10.33541967581446</v>
      </c>
      <c r="AT464">
        <v>-29.603559447427187</v>
      </c>
      <c r="AU464">
        <v>-26.227751994571481</v>
      </c>
      <c r="AV464" t="s">
        <v>1583</v>
      </c>
    </row>
    <row r="465" spans="1:48" x14ac:dyDescent="0.25">
      <c r="A465">
        <v>4.6800000000000045E-9</v>
      </c>
      <c r="B465" t="s">
        <v>481</v>
      </c>
      <c r="C465">
        <v>18</v>
      </c>
      <c r="D465" s="2">
        <v>1</v>
      </c>
      <c r="E465">
        <v>8</v>
      </c>
      <c r="F465">
        <v>27</v>
      </c>
      <c r="G465">
        <v>280</v>
      </c>
      <c r="H465">
        <v>285.41000000000003</v>
      </c>
      <c r="I465">
        <v>17059.069578590002</v>
      </c>
      <c r="J465">
        <v>26.146024184683036</v>
      </c>
      <c r="K465">
        <v>22.315089913995308</v>
      </c>
      <c r="L465">
        <v>14.591985373849891</v>
      </c>
      <c r="M465">
        <v>12.97826002347659</v>
      </c>
      <c r="N465">
        <v>10.916</v>
      </c>
      <c r="O465">
        <v>24.727267272880411</v>
      </c>
      <c r="P465" t="s">
        <v>166</v>
      </c>
      <c r="Q465" s="36" t="str">
        <f t="shared" si="170"/>
        <v xml:space="preserve"> </v>
      </c>
      <c r="R465" t="str">
        <f t="shared" si="171"/>
        <v xml:space="preserve"> </v>
      </c>
      <c r="S465" s="37" t="str">
        <f t="shared" si="172"/>
        <v/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>
        <f t="shared" si="176"/>
        <v>0.28555727008485121</v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481</v>
      </c>
      <c r="AP465" t="s">
        <v>1028</v>
      </c>
      <c r="AQ465">
        <v>-51.58036240423796</v>
      </c>
      <c r="AR465">
        <v>-28.555727008485121</v>
      </c>
      <c r="AS465">
        <v>-1.8955187274447338</v>
      </c>
      <c r="AT465">
        <v>51.58036240423796</v>
      </c>
      <c r="AU465">
        <v>28.555727008485121</v>
      </c>
      <c r="AV465" t="s">
        <v>1584</v>
      </c>
    </row>
    <row r="466" spans="1:48" x14ac:dyDescent="0.25">
      <c r="A466">
        <v>4.6900000000000043E-9</v>
      </c>
      <c r="B466" t="s">
        <v>483</v>
      </c>
      <c r="C466">
        <v>23</v>
      </c>
      <c r="D466" s="2">
        <v>1</v>
      </c>
      <c r="E466">
        <v>1</v>
      </c>
      <c r="F466">
        <v>25</v>
      </c>
      <c r="G466">
        <v>304</v>
      </c>
      <c r="H466">
        <v>272.57</v>
      </c>
      <c r="I466">
        <v>262341.36455290997</v>
      </c>
      <c r="J466">
        <v>18.783681345186409</v>
      </c>
      <c r="K466">
        <v>16.680129735022334</v>
      </c>
      <c r="L466">
        <v>13.127601132801905</v>
      </c>
      <c r="M466">
        <v>11.759634342775161</v>
      </c>
      <c r="N466">
        <v>12.764000000000001</v>
      </c>
      <c r="O466">
        <v>24.594594594594597</v>
      </c>
      <c r="P466">
        <v>1.40147485049712</v>
      </c>
      <c r="Q466" s="36">
        <f t="shared" si="170"/>
        <v>92.000000004689994</v>
      </c>
      <c r="R466" t="str">
        <f t="shared" si="171"/>
        <v xml:space="preserve"> </v>
      </c>
      <c r="S466" s="37" t="str">
        <f t="shared" si="172"/>
        <v/>
      </c>
      <c r="T466" s="37" t="str">
        <f t="shared" si="173"/>
        <v/>
      </c>
      <c r="U466" s="37" t="str">
        <f t="shared" si="174"/>
        <v/>
      </c>
      <c r="V466" s="37" t="str">
        <f t="shared" si="175"/>
        <v/>
      </c>
      <c r="W466" s="37">
        <f t="shared" si="176"/>
        <v>0.15654468139005862</v>
      </c>
      <c r="X466" s="37" t="str">
        <f t="shared" si="177"/>
        <v/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 t="str">
        <f t="shared" si="181"/>
        <v xml:space="preserve"> 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483</v>
      </c>
      <c r="AP466" t="s">
        <v>1054</v>
      </c>
      <c r="AQ466">
        <v>-8.8975213010419996</v>
      </c>
      <c r="AR466">
        <v>-15.654468139005861</v>
      </c>
      <c r="AS466">
        <v>11.530982866786509</v>
      </c>
      <c r="AT466">
        <v>8.8975213010419996</v>
      </c>
      <c r="AU466">
        <v>15.654468139005861</v>
      </c>
      <c r="AV466" t="s">
        <v>1585</v>
      </c>
    </row>
    <row r="467" spans="1:48" x14ac:dyDescent="0.25">
      <c r="A467">
        <v>4.700000000000004E-9</v>
      </c>
      <c r="B467" t="s">
        <v>484</v>
      </c>
      <c r="C467">
        <v>3</v>
      </c>
      <c r="D467" s="2">
        <v>3</v>
      </c>
      <c r="E467">
        <v>8</v>
      </c>
      <c r="F467">
        <v>14</v>
      </c>
      <c r="G467">
        <v>44</v>
      </c>
      <c r="H467">
        <v>37.65</v>
      </c>
      <c r="I467">
        <v>8234.254394399999</v>
      </c>
      <c r="J467">
        <v>6.9324249677775729</v>
      </c>
      <c r="K467">
        <v>6.4936184891341835</v>
      </c>
      <c r="L467" t="s">
        <v>1019</v>
      </c>
      <c r="M467" t="s">
        <v>1019</v>
      </c>
      <c r="N467">
        <v>4.9350000000000005</v>
      </c>
      <c r="O467">
        <v>18.165137614678894</v>
      </c>
      <c r="P467">
        <v>2.8233731739707837</v>
      </c>
      <c r="Q467" s="36" t="str">
        <f t="shared" si="170"/>
        <v xml:space="preserve"> </v>
      </c>
      <c r="R467" t="str">
        <f t="shared" si="171"/>
        <v xml:space="preserve"> </v>
      </c>
      <c r="S467" s="37">
        <f t="shared" si="172"/>
        <v>0.1686587032391767</v>
      </c>
      <c r="T467" s="37" t="str">
        <f t="shared" si="173"/>
        <v/>
      </c>
      <c r="U467" s="37" t="str">
        <f t="shared" si="174"/>
        <v/>
      </c>
      <c r="V467" s="37" t="str">
        <f t="shared" si="175"/>
        <v/>
      </c>
      <c r="W467" s="37" t="str">
        <f t="shared" si="176"/>
        <v xml:space="preserve"> </v>
      </c>
      <c r="X467" s="37" t="str">
        <f t="shared" si="177"/>
        <v xml:space="preserve"> </v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2.8233731786707836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484</v>
      </c>
      <c r="AP467" t="s">
        <v>1024</v>
      </c>
      <c r="AQ467">
        <v>59.809587815974432</v>
      </c>
      <c r="AR467" t="e">
        <v>#VALUE!</v>
      </c>
      <c r="AS467">
        <v>16.865869853917669</v>
      </c>
      <c r="AT467">
        <v>-59.809587815974432</v>
      </c>
      <c r="AU467" t="e">
        <v>#VALUE!</v>
      </c>
      <c r="AV467" t="s">
        <v>1586</v>
      </c>
    </row>
    <row r="468" spans="1:48" x14ac:dyDescent="0.25">
      <c r="A468">
        <v>4.7100000000000038E-9</v>
      </c>
      <c r="B468" t="s">
        <v>482</v>
      </c>
      <c r="C468">
        <v>17</v>
      </c>
      <c r="D468" s="2">
        <v>2</v>
      </c>
      <c r="E468">
        <v>11</v>
      </c>
      <c r="F468">
        <v>30</v>
      </c>
      <c r="G468">
        <v>175</v>
      </c>
      <c r="H468">
        <v>153.15</v>
      </c>
      <c r="I468">
        <v>113253.57486435001</v>
      </c>
      <c r="J468">
        <v>17.236916150815983</v>
      </c>
      <c r="K468">
        <v>15.199483922191346</v>
      </c>
      <c r="L468">
        <v>11.62452852224164</v>
      </c>
      <c r="M468">
        <v>10.874921537289657</v>
      </c>
      <c r="N468">
        <v>7.8070000000000004</v>
      </c>
      <c r="O468">
        <v>40.014201822188653</v>
      </c>
      <c r="P468">
        <v>2.1945804766568724</v>
      </c>
      <c r="Q468" s="36" t="str">
        <f t="shared" si="170"/>
        <v xml:space="preserve"> </v>
      </c>
      <c r="R468" t="str">
        <f t="shared" si="171"/>
        <v xml:space="preserve"> </v>
      </c>
      <c r="S468" s="37" t="str">
        <f t="shared" si="172"/>
        <v/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 t="str">
        <f t="shared" si="176"/>
        <v/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2.1945804813668723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482</v>
      </c>
      <c r="AP468" t="s">
        <v>1031</v>
      </c>
      <c r="AQ468">
        <v>6.9778165248668422E-2</v>
      </c>
      <c r="AR468">
        <v>-2.4123638436301942</v>
      </c>
      <c r="AS468">
        <v>14.267058439438451</v>
      </c>
      <c r="AT468">
        <v>-6.9778165248668422E-2</v>
      </c>
      <c r="AU468">
        <v>2.4123638436301942</v>
      </c>
      <c r="AV468" t="s">
        <v>1587</v>
      </c>
    </row>
    <row r="469" spans="1:48" x14ac:dyDescent="0.25">
      <c r="A469">
        <v>4.7200000000000036E-9</v>
      </c>
      <c r="B469" t="s">
        <v>577</v>
      </c>
      <c r="C469">
        <v>13</v>
      </c>
      <c r="D469" s="2">
        <v>2</v>
      </c>
      <c r="E469">
        <v>15</v>
      </c>
      <c r="F469">
        <v>30</v>
      </c>
      <c r="G469">
        <v>128</v>
      </c>
      <c r="H469">
        <v>117.48</v>
      </c>
      <c r="I469">
        <v>101073.29758812</v>
      </c>
      <c r="J469">
        <v>14.827716773949263</v>
      </c>
      <c r="K469">
        <v>13.687521845508563</v>
      </c>
      <c r="L469">
        <v>10.881436942207538</v>
      </c>
      <c r="M469">
        <v>10.112179136207908</v>
      </c>
      <c r="N469">
        <v>7.2540000000000004</v>
      </c>
      <c r="O469">
        <v>25.637522264877365</v>
      </c>
      <c r="P469">
        <v>3.2822608103506976</v>
      </c>
      <c r="Q469" s="36" t="str">
        <f t="shared" si="170"/>
        <v xml:space="preserve"> </v>
      </c>
      <c r="R469" t="str">
        <f t="shared" si="171"/>
        <v xml:space="preserve"> </v>
      </c>
      <c r="S469" s="37" t="str">
        <f t="shared" si="172"/>
        <v/>
      </c>
      <c r="T469" s="37" t="str">
        <f t="shared" si="173"/>
        <v/>
      </c>
      <c r="U469" s="37" t="str">
        <f t="shared" si="174"/>
        <v/>
      </c>
      <c r="V469" s="37" t="str">
        <f t="shared" si="175"/>
        <v/>
      </c>
      <c r="W469" s="37" t="str">
        <f t="shared" si="176"/>
        <v/>
      </c>
      <c r="X469" s="37" t="str">
        <f t="shared" si="177"/>
        <v/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>
        <f t="shared" si="181"/>
        <v>3.2822608150706976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577</v>
      </c>
      <c r="AP469" t="s">
        <v>1031</v>
      </c>
      <c r="AQ469">
        <v>14.036999799789074</v>
      </c>
      <c r="AR469">
        <v>4.1342900802672</v>
      </c>
      <c r="AS469">
        <v>8.9547156962887176</v>
      </c>
      <c r="AT469">
        <v>-14.036999799789074</v>
      </c>
      <c r="AU469">
        <v>-4.1342900802672</v>
      </c>
      <c r="AV469" t="s">
        <v>1588</v>
      </c>
    </row>
    <row r="470" spans="1:48" x14ac:dyDescent="0.25">
      <c r="A470">
        <v>4.7300000000000033E-9</v>
      </c>
      <c r="B470" t="s">
        <v>722</v>
      </c>
      <c r="C470">
        <v>12</v>
      </c>
      <c r="D470" s="2">
        <v>1</v>
      </c>
      <c r="E470">
        <v>6</v>
      </c>
      <c r="F470">
        <v>19</v>
      </c>
      <c r="G470">
        <v>200</v>
      </c>
      <c r="H470">
        <v>141.22</v>
      </c>
      <c r="I470">
        <v>11685.7128077</v>
      </c>
      <c r="J470">
        <v>7.8955607737895566</v>
      </c>
      <c r="K470">
        <v>7.2906556530717603</v>
      </c>
      <c r="L470">
        <v>4.9684072086540194</v>
      </c>
      <c r="M470">
        <v>4.7084441644714232</v>
      </c>
      <c r="N470">
        <v>16.103999999999999</v>
      </c>
      <c r="O470">
        <v>40.676923076923075</v>
      </c>
      <c r="P470">
        <v>0</v>
      </c>
      <c r="Q470" s="36" t="str">
        <f t="shared" si="170"/>
        <v xml:space="preserve"> </v>
      </c>
      <c r="R470" t="str">
        <f t="shared" si="171"/>
        <v xml:space="preserve"> </v>
      </c>
      <c r="S470" s="37">
        <f t="shared" si="172"/>
        <v>0.41623000048131004</v>
      </c>
      <c r="T470" s="37" t="str">
        <f t="shared" si="173"/>
        <v/>
      </c>
      <c r="U470" s="37" t="str">
        <f t="shared" si="174"/>
        <v/>
      </c>
      <c r="V470" s="37" t="str">
        <f t="shared" si="175"/>
        <v/>
      </c>
      <c r="W470" s="37" t="str">
        <f t="shared" si="176"/>
        <v/>
      </c>
      <c r="X470" s="37">
        <f t="shared" si="177"/>
        <v>-0.5622821813354113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 t="str">
        <f t="shared" si="181"/>
        <v xml:space="preserve"> 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722</v>
      </c>
      <c r="AP470" t="s">
        <v>1031</v>
      </c>
      <c r="AQ470">
        <v>54.225852656526364</v>
      </c>
      <c r="AR470">
        <v>56.228218133541134</v>
      </c>
      <c r="AS470">
        <v>41.622999575131004</v>
      </c>
      <c r="AT470">
        <v>-54.225852656526364</v>
      </c>
      <c r="AU470">
        <v>-56.228218133541134</v>
      </c>
      <c r="AV470" t="s">
        <v>1589</v>
      </c>
    </row>
    <row r="471" spans="1:48" x14ac:dyDescent="0.25">
      <c r="A471">
        <v>4.7400000000000031E-9</v>
      </c>
      <c r="B471" t="s">
        <v>546</v>
      </c>
      <c r="C471">
        <v>10</v>
      </c>
      <c r="D471" s="2">
        <v>3</v>
      </c>
      <c r="E471">
        <v>17</v>
      </c>
      <c r="F471">
        <v>30</v>
      </c>
      <c r="G471">
        <v>57</v>
      </c>
      <c r="H471">
        <v>50.97</v>
      </c>
      <c r="I471">
        <v>83032.425994619989</v>
      </c>
      <c r="J471">
        <v>11.67162811999084</v>
      </c>
      <c r="K471">
        <v>10.830854228644283</v>
      </c>
      <c r="L471" t="s">
        <v>1019</v>
      </c>
      <c r="M471" t="s">
        <v>1019</v>
      </c>
      <c r="N471">
        <v>4.0760000000000005</v>
      </c>
      <c r="O471">
        <v>18.63636363636364</v>
      </c>
      <c r="P471">
        <v>3.1234059250539539</v>
      </c>
      <c r="Q471" s="36" t="str">
        <f t="shared" si="170"/>
        <v xml:space="preserve"> </v>
      </c>
      <c r="R471" t="str">
        <f t="shared" si="171"/>
        <v xml:space="preserve"> </v>
      </c>
      <c r="S471" s="37" t="str">
        <f t="shared" si="172"/>
        <v/>
      </c>
      <c r="T471" s="37" t="str">
        <f t="shared" si="173"/>
        <v/>
      </c>
      <c r="U471" s="37" t="str">
        <f t="shared" si="174"/>
        <v/>
      </c>
      <c r="V471" s="37" t="str">
        <f t="shared" si="175"/>
        <v/>
      </c>
      <c r="W471" s="37" t="str">
        <f t="shared" si="176"/>
        <v xml:space="preserve"> </v>
      </c>
      <c r="X471" s="37" t="str">
        <f t="shared" si="177"/>
        <v xml:space="preserve"> </v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>
        <f t="shared" si="181"/>
        <v>3.1234059297939538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 t="str">
        <f t="shared" si="184"/>
        <v xml:space="preserve"> </v>
      </c>
      <c r="AM471" t="str">
        <f t="shared" si="168"/>
        <v xml:space="preserve"> </v>
      </c>
      <c r="AN471" t="str">
        <f t="shared" si="169"/>
        <v xml:space="preserve"> </v>
      </c>
      <c r="AO471" t="s">
        <v>546</v>
      </c>
      <c r="AP471" t="s">
        <v>1024</v>
      </c>
      <c r="AQ471">
        <v>32.33427737314878</v>
      </c>
      <c r="AR471" t="e">
        <v>#VALUE!</v>
      </c>
      <c r="AS471">
        <v>11.830488522660399</v>
      </c>
      <c r="AT471">
        <v>-32.33427737314878</v>
      </c>
      <c r="AU471" t="e">
        <v>#VALUE!</v>
      </c>
      <c r="AV471" t="s">
        <v>1590</v>
      </c>
    </row>
    <row r="472" spans="1:48" x14ac:dyDescent="0.25">
      <c r="A472">
        <v>4.7500000000000028E-9</v>
      </c>
      <c r="B472" t="s">
        <v>284</v>
      </c>
      <c r="C472">
        <v>14</v>
      </c>
      <c r="D472" s="2">
        <v>1</v>
      </c>
      <c r="E472">
        <v>7</v>
      </c>
      <c r="F472">
        <v>22</v>
      </c>
      <c r="G472">
        <v>154</v>
      </c>
      <c r="H472">
        <v>132.51</v>
      </c>
      <c r="I472">
        <v>106020.36119534999</v>
      </c>
      <c r="J472">
        <v>16.805326569435636</v>
      </c>
      <c r="K472">
        <v>15.253827558420628</v>
      </c>
      <c r="L472">
        <v>10.16561892867449</v>
      </c>
      <c r="M472">
        <v>9.6368940716434714</v>
      </c>
      <c r="N472">
        <v>7.2270000000000003</v>
      </c>
      <c r="O472">
        <v>4.7976878612716742</v>
      </c>
      <c r="P472">
        <v>2.2685080371292736</v>
      </c>
      <c r="Q472" s="36" t="str">
        <f t="shared" si="170"/>
        <v xml:space="preserve"> </v>
      </c>
      <c r="R472" t="str">
        <f t="shared" si="171"/>
        <v xml:space="preserve"> </v>
      </c>
      <c r="S472" s="37">
        <f t="shared" si="172"/>
        <v>0.16217644426399908</v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>
        <f t="shared" si="177"/>
        <v>-0.10440663255532501</v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>
        <f t="shared" si="181"/>
        <v>2.2685080418792736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284</v>
      </c>
      <c r="AP472" t="s">
        <v>1031</v>
      </c>
      <c r="AQ472">
        <v>2.5718987436366914</v>
      </c>
      <c r="AR472">
        <v>10.440663255532501</v>
      </c>
      <c r="AS472">
        <v>16.217643951399907</v>
      </c>
      <c r="AT472">
        <v>-2.5718987436366914</v>
      </c>
      <c r="AU472">
        <v>-10.440663255532501</v>
      </c>
      <c r="AV472" t="s">
        <v>1591</v>
      </c>
    </row>
    <row r="473" spans="1:48" x14ac:dyDescent="0.25">
      <c r="A473">
        <v>4.7600000000000026E-9</v>
      </c>
      <c r="B473" t="s">
        <v>695</v>
      </c>
      <c r="C473">
        <v>37</v>
      </c>
      <c r="D473" s="2">
        <v>0</v>
      </c>
      <c r="E473">
        <v>5</v>
      </c>
      <c r="F473">
        <v>42</v>
      </c>
      <c r="G473">
        <v>163.5</v>
      </c>
      <c r="H473">
        <v>141.74</v>
      </c>
      <c r="I473">
        <v>288334.80264910002</v>
      </c>
      <c r="J473">
        <v>26.592870544090058</v>
      </c>
      <c r="K473">
        <v>22.913029421273844</v>
      </c>
      <c r="L473">
        <v>17.812784098442776</v>
      </c>
      <c r="M473">
        <v>15.989050110911887</v>
      </c>
      <c r="N473">
        <v>4.5819999999999999</v>
      </c>
      <c r="O473">
        <v>33</v>
      </c>
      <c r="P473">
        <v>0.66883025257513762</v>
      </c>
      <c r="Q473" s="36">
        <f t="shared" si="170"/>
        <v>88.095238099998099</v>
      </c>
      <c r="R473" t="str">
        <f t="shared" si="171"/>
        <v xml:space="preserve"> </v>
      </c>
      <c r="S473" s="37">
        <f t="shared" si="172"/>
        <v>0.15352053530889226</v>
      </c>
      <c r="T473" s="37" t="str">
        <f t="shared" si="173"/>
        <v/>
      </c>
      <c r="U473" s="37" t="str">
        <f t="shared" si="174"/>
        <v/>
      </c>
      <c r="V473" s="37" t="str">
        <f t="shared" si="175"/>
        <v/>
      </c>
      <c r="W473" s="37">
        <f t="shared" si="176"/>
        <v>0.56931037905524362</v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695</v>
      </c>
      <c r="AP473" t="s">
        <v>1033</v>
      </c>
      <c r="AQ473">
        <v>-54.170933445536498</v>
      </c>
      <c r="AR473">
        <v>-56.931037905524363</v>
      </c>
      <c r="AS473">
        <v>15.352053054889225</v>
      </c>
      <c r="AT473">
        <v>54.170933445536498</v>
      </c>
      <c r="AU473">
        <v>56.931037905524363</v>
      </c>
      <c r="AV473" t="s">
        <v>1592</v>
      </c>
    </row>
    <row r="474" spans="1:48" x14ac:dyDescent="0.25">
      <c r="A474">
        <v>4.7700000000000023E-9</v>
      </c>
      <c r="B474" t="s">
        <v>486</v>
      </c>
      <c r="C474">
        <v>3</v>
      </c>
      <c r="D474" s="2">
        <v>3</v>
      </c>
      <c r="E474">
        <v>4</v>
      </c>
      <c r="F474">
        <v>10</v>
      </c>
      <c r="G474">
        <v>117</v>
      </c>
      <c r="H474">
        <v>108.01</v>
      </c>
      <c r="I474">
        <v>9888.0424507200005</v>
      </c>
      <c r="J474">
        <v>22.691176470588239</v>
      </c>
      <c r="K474">
        <v>20.581173780487806</v>
      </c>
      <c r="L474">
        <v>15.05778778645327</v>
      </c>
      <c r="M474">
        <v>14.067439975990396</v>
      </c>
      <c r="N474">
        <v>4.4539999999999997</v>
      </c>
      <c r="O474">
        <v>9.8165137614678883</v>
      </c>
      <c r="P474">
        <v>0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>
        <f t="shared" si="176"/>
        <v>0.32659456984931423</v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 t="str">
        <f t="shared" si="181"/>
        <v xml:space="preserve"> 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486</v>
      </c>
      <c r="AP474" t="s">
        <v>1054</v>
      </c>
      <c r="AQ474">
        <v>-31.551043037940939</v>
      </c>
      <c r="AR474">
        <v>-32.659456984931424</v>
      </c>
      <c r="AS474">
        <v>8.3233033978335378</v>
      </c>
      <c r="AT474">
        <v>31.551043037940939</v>
      </c>
      <c r="AU474">
        <v>32.659456984931424</v>
      </c>
      <c r="AV474" t="s">
        <v>1593</v>
      </c>
    </row>
    <row r="475" spans="1:48" x14ac:dyDescent="0.25">
      <c r="A475">
        <v>4.7800000000000021E-9</v>
      </c>
      <c r="B475" t="s">
        <v>488</v>
      </c>
      <c r="C475">
        <v>18</v>
      </c>
      <c r="D475" s="2">
        <v>0</v>
      </c>
      <c r="E475">
        <v>8</v>
      </c>
      <c r="F475">
        <v>26</v>
      </c>
      <c r="G475">
        <v>105</v>
      </c>
      <c r="H475">
        <v>89.65</v>
      </c>
      <c r="I475">
        <v>35542.730622300005</v>
      </c>
      <c r="J475">
        <v>24.731034482758623</v>
      </c>
      <c r="K475">
        <v>21.665055582406961</v>
      </c>
      <c r="L475">
        <v>17.895934087612417</v>
      </c>
      <c r="M475">
        <v>16.434600147147965</v>
      </c>
      <c r="N475">
        <v>3.625</v>
      </c>
      <c r="O475">
        <v>6.6666666666666723</v>
      </c>
      <c r="P475">
        <v>1.988845510317903</v>
      </c>
      <c r="Q475" s="36" t="str">
        <f t="shared" si="170"/>
        <v xml:space="preserve"> </v>
      </c>
      <c r="R475" t="str">
        <f t="shared" si="171"/>
        <v xml:space="preserve"> </v>
      </c>
      <c r="S475" s="37">
        <f t="shared" si="172"/>
        <v>0.17122142140018953</v>
      </c>
      <c r="T475" s="37" t="str">
        <f t="shared" si="173"/>
        <v/>
      </c>
      <c r="U475" s="37" t="str">
        <f t="shared" si="174"/>
        <v/>
      </c>
      <c r="V475" s="37" t="str">
        <f t="shared" si="175"/>
        <v/>
      </c>
      <c r="W475" s="37">
        <f t="shared" si="176"/>
        <v>0.57663591223978705</v>
      </c>
      <c r="X475" s="37" t="str">
        <f t="shared" si="177"/>
        <v/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 t="str">
        <f t="shared" si="181"/>
        <v xml:space="preserve"> 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488</v>
      </c>
      <c r="AP475" t="s">
        <v>1028</v>
      </c>
      <c r="AQ475">
        <v>-43.377025242880272</v>
      </c>
      <c r="AR475">
        <v>-57.663591223978706</v>
      </c>
      <c r="AS475">
        <v>17.122141662018954</v>
      </c>
      <c r="AT475">
        <v>43.377025242880272</v>
      </c>
      <c r="AU475">
        <v>57.663591223978706</v>
      </c>
      <c r="AV475" t="s">
        <v>1594</v>
      </c>
    </row>
    <row r="476" spans="1:48" x14ac:dyDescent="0.25">
      <c r="A476">
        <v>4.7900000000000019E-9</v>
      </c>
      <c r="B476" t="s">
        <v>687</v>
      </c>
      <c r="C476">
        <v>9</v>
      </c>
      <c r="D476" s="2">
        <v>2</v>
      </c>
      <c r="E476">
        <v>17</v>
      </c>
      <c r="F476">
        <v>28</v>
      </c>
      <c r="G476">
        <v>34</v>
      </c>
      <c r="H476">
        <v>32.83</v>
      </c>
      <c r="I476">
        <v>13383.21467564</v>
      </c>
      <c r="J476">
        <v>7.4562798092209848</v>
      </c>
      <c r="K476">
        <v>7.3150623885917989</v>
      </c>
      <c r="L476">
        <v>7.2846309185873963</v>
      </c>
      <c r="M476">
        <v>7.1662490157162395</v>
      </c>
      <c r="N476">
        <v>4.0869999999999997</v>
      </c>
      <c r="O476">
        <v>8.0681818181818254</v>
      </c>
      <c r="P476">
        <v>2.5159914712153522</v>
      </c>
      <c r="Q476" s="36" t="str">
        <f t="shared" si="170"/>
        <v xml:space="preserve"> </v>
      </c>
      <c r="R476" t="str">
        <f t="shared" si="171"/>
        <v xml:space="preserve"> </v>
      </c>
      <c r="S476" s="37" t="str">
        <f t="shared" si="172"/>
        <v/>
      </c>
      <c r="T476" s="37" t="str">
        <f t="shared" si="173"/>
        <v/>
      </c>
      <c r="U476" s="37" t="str">
        <f t="shared" si="174"/>
        <v/>
      </c>
      <c r="V476" s="37" t="str">
        <f t="shared" si="175"/>
        <v/>
      </c>
      <c r="W476" s="37" t="str">
        <f t="shared" si="176"/>
        <v/>
      </c>
      <c r="X476" s="37">
        <f t="shared" si="177"/>
        <v>-0.35822233936325953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2.5159914760053521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687</v>
      </c>
      <c r="AP476" t="s">
        <v>1047</v>
      </c>
      <c r="AQ476">
        <v>56.772563672176503</v>
      </c>
      <c r="AR476">
        <v>35.822233936325951</v>
      </c>
      <c r="AS476">
        <v>3.5638135851355557</v>
      </c>
      <c r="AT476">
        <v>-56.772563672176503</v>
      </c>
      <c r="AU476">
        <v>-35.822233936325951</v>
      </c>
      <c r="AV476" t="s">
        <v>1595</v>
      </c>
    </row>
    <row r="477" spans="1:48" x14ac:dyDescent="0.25">
      <c r="A477">
        <v>4.8000000000000016E-9</v>
      </c>
      <c r="B477" t="s">
        <v>614</v>
      </c>
      <c r="C477">
        <v>13</v>
      </c>
      <c r="D477" s="2">
        <v>0</v>
      </c>
      <c r="E477">
        <v>9</v>
      </c>
      <c r="F477">
        <v>22</v>
      </c>
      <c r="G477">
        <v>133.5</v>
      </c>
      <c r="H477">
        <v>105.91</v>
      </c>
      <c r="I477">
        <v>45265.725039570003</v>
      </c>
      <c r="J477">
        <v>10.264586160108548</v>
      </c>
      <c r="K477">
        <v>7.6084770114942524</v>
      </c>
      <c r="L477">
        <v>6.1875043071140343</v>
      </c>
      <c r="M477">
        <v>5.0139657857945892</v>
      </c>
      <c r="N477">
        <v>6.5540000000000003</v>
      </c>
      <c r="O477">
        <v>2.6701570680628355</v>
      </c>
      <c r="P477">
        <v>3.3160230384288547</v>
      </c>
      <c r="Q477" s="36" t="str">
        <f t="shared" si="170"/>
        <v xml:space="preserve"> </v>
      </c>
      <c r="R477" t="str">
        <f t="shared" si="171"/>
        <v xml:space="preserve"> </v>
      </c>
      <c r="S477" s="37">
        <f t="shared" si="172"/>
        <v>0.26050420648067224</v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>
        <f t="shared" si="177"/>
        <v>-0.45487944636055222</v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>
        <f t="shared" si="181"/>
        <v>3.3160230432288547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614</v>
      </c>
      <c r="AP477" t="s">
        <v>1078</v>
      </c>
      <c r="AQ477">
        <v>40.491537868680318</v>
      </c>
      <c r="AR477">
        <v>45.487944636055225</v>
      </c>
      <c r="AS477">
        <v>26.050420168067223</v>
      </c>
      <c r="AT477">
        <v>-40.491537868680318</v>
      </c>
      <c r="AU477">
        <v>-45.487944636055225</v>
      </c>
      <c r="AV477" t="s">
        <v>1596</v>
      </c>
    </row>
    <row r="478" spans="1:48" x14ac:dyDescent="0.25">
      <c r="A478">
        <v>4.8100000000000014E-9</v>
      </c>
      <c r="B478" t="s">
        <v>490</v>
      </c>
      <c r="C478">
        <v>13</v>
      </c>
      <c r="D478" s="2">
        <v>0</v>
      </c>
      <c r="E478">
        <v>2</v>
      </c>
      <c r="F478">
        <v>15</v>
      </c>
      <c r="G478">
        <v>135</v>
      </c>
      <c r="H478">
        <v>100.9</v>
      </c>
      <c r="I478">
        <v>13345.860270100002</v>
      </c>
      <c r="J478">
        <v>19.645638629283489</v>
      </c>
      <c r="K478">
        <v>15.975300823305892</v>
      </c>
      <c r="L478">
        <v>12.185992998947393</v>
      </c>
      <c r="M478">
        <v>10.299517241379309</v>
      </c>
      <c r="N478">
        <v>4.1770000000000005</v>
      </c>
      <c r="O478">
        <v>39.615384615384606</v>
      </c>
      <c r="P478">
        <v>1.1595639246778988</v>
      </c>
      <c r="Q478" s="36">
        <f t="shared" si="170"/>
        <v>86.666666671476676</v>
      </c>
      <c r="R478" t="str">
        <f t="shared" si="171"/>
        <v xml:space="preserve"> </v>
      </c>
      <c r="S478" s="37">
        <f t="shared" si="172"/>
        <v>0.33795837943834478</v>
      </c>
      <c r="T478" s="37" t="str">
        <f t="shared" si="173"/>
        <v/>
      </c>
      <c r="U478" s="37" t="str">
        <f t="shared" si="174"/>
        <v/>
      </c>
      <c r="V478" s="37" t="str">
        <f t="shared" si="175"/>
        <v/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 t="str">
        <f t="shared" si="181"/>
        <v xml:space="preserve"> 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 t="str">
        <f t="shared" si="184"/>
        <v xml:space="preserve"> </v>
      </c>
      <c r="AM478" t="str">
        <f t="shared" si="168"/>
        <v xml:space="preserve"> </v>
      </c>
      <c r="AN478" t="str">
        <f t="shared" si="169"/>
        <v xml:space="preserve"> </v>
      </c>
      <c r="AO478" t="s">
        <v>490</v>
      </c>
      <c r="AP478" t="s">
        <v>1022</v>
      </c>
      <c r="AQ478">
        <v>-13.89467867294365</v>
      </c>
      <c r="AR478">
        <v>-7.3588788066796251</v>
      </c>
      <c r="AS478">
        <v>33.795837462834477</v>
      </c>
      <c r="AT478">
        <v>13.89467867294365</v>
      </c>
      <c r="AU478">
        <v>7.3588788066796251</v>
      </c>
      <c r="AV478" t="s">
        <v>1597</v>
      </c>
    </row>
    <row r="479" spans="1:48" x14ac:dyDescent="0.25">
      <c r="A479">
        <v>4.8200000000000011E-9</v>
      </c>
      <c r="B479" t="s">
        <v>489</v>
      </c>
      <c r="C479">
        <v>8</v>
      </c>
      <c r="D479" s="2">
        <v>1</v>
      </c>
      <c r="E479">
        <v>6</v>
      </c>
      <c r="F479">
        <v>15</v>
      </c>
      <c r="G479">
        <v>81</v>
      </c>
      <c r="H479">
        <v>68.62</v>
      </c>
      <c r="I479">
        <v>13054.128609340001</v>
      </c>
      <c r="J479" t="s">
        <v>1019</v>
      </c>
      <c r="K479" t="s">
        <v>1019</v>
      </c>
      <c r="L479">
        <v>20.170214660640113</v>
      </c>
      <c r="M479">
        <v>18.621548213599691</v>
      </c>
      <c r="N479">
        <v>1.163</v>
      </c>
      <c r="O479">
        <v>208.28656142609739</v>
      </c>
      <c r="P479">
        <v>3.742349169338385</v>
      </c>
      <c r="Q479" s="36" t="str">
        <f t="shared" si="170"/>
        <v xml:space="preserve"> </v>
      </c>
      <c r="R479" t="str">
        <f t="shared" si="171"/>
        <v xml:space="preserve"> </v>
      </c>
      <c r="S479" s="37">
        <f t="shared" si="172"/>
        <v>0.18041387832626637</v>
      </c>
      <c r="T479" s="37" t="str">
        <f t="shared" si="173"/>
        <v/>
      </c>
      <c r="U479" s="37" t="str">
        <f t="shared" si="174"/>
        <v xml:space="preserve"> </v>
      </c>
      <c r="V479" s="37" t="str">
        <f t="shared" si="175"/>
        <v xml:space="preserve"> </v>
      </c>
      <c r="W479" s="37">
        <f t="shared" si="176"/>
        <v>0.77700055419646374</v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>
        <f t="shared" si="181"/>
        <v>3.742349174158385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489</v>
      </c>
      <c r="AP479" t="s">
        <v>1035</v>
      </c>
      <c r="AQ479" t="e">
        <v>#VALUE!</v>
      </c>
      <c r="AR479">
        <v>-77.700055419646375</v>
      </c>
      <c r="AS479">
        <v>18.041387350626636</v>
      </c>
      <c r="AT479" t="e">
        <v>#VALUE!</v>
      </c>
      <c r="AU479">
        <v>77.700055419646375</v>
      </c>
      <c r="AV479" t="s">
        <v>1598</v>
      </c>
    </row>
    <row r="480" spans="1:48" x14ac:dyDescent="0.25">
      <c r="A480">
        <v>4.8300000000000009E-9</v>
      </c>
      <c r="B480" t="s">
        <v>312</v>
      </c>
      <c r="C480">
        <v>10</v>
      </c>
      <c r="D480" s="2">
        <v>1</v>
      </c>
      <c r="E480">
        <v>6</v>
      </c>
      <c r="F480">
        <v>17</v>
      </c>
      <c r="G480">
        <v>125</v>
      </c>
      <c r="H480">
        <v>116.23</v>
      </c>
      <c r="I480">
        <v>19144.058610530003</v>
      </c>
      <c r="J480">
        <v>25.708913957089141</v>
      </c>
      <c r="K480">
        <v>23.278590026036451</v>
      </c>
      <c r="L480">
        <v>17.651995933197504</v>
      </c>
      <c r="M480">
        <v>16.343040690043129</v>
      </c>
      <c r="N480">
        <v>4.1610000000000005</v>
      </c>
      <c r="O480">
        <v>27.261904761904759</v>
      </c>
      <c r="P480" t="s">
        <v>166</v>
      </c>
      <c r="Q480" s="36" t="str">
        <f t="shared" si="170"/>
        <v xml:space="preserve"> </v>
      </c>
      <c r="R480" t="str">
        <f t="shared" si="171"/>
        <v xml:space="preserve"> </v>
      </c>
      <c r="S480" s="37" t="str">
        <f t="shared" si="172"/>
        <v/>
      </c>
      <c r="T480" s="37" t="str">
        <f t="shared" si="173"/>
        <v/>
      </c>
      <c r="U480" s="37" t="str">
        <f t="shared" si="174"/>
        <v/>
      </c>
      <c r="V480" s="37" t="str">
        <f t="shared" si="175"/>
        <v/>
      </c>
      <c r="W480" s="37">
        <f t="shared" si="176"/>
        <v>0.55514490468839761</v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312</v>
      </c>
      <c r="AP480" t="s">
        <v>1031</v>
      </c>
      <c r="AQ480">
        <v>-49.046236135506959</v>
      </c>
      <c r="AR480">
        <v>-55.51449046883976</v>
      </c>
      <c r="AS480">
        <v>7.5453841521121889</v>
      </c>
      <c r="AT480">
        <v>49.046236135506959</v>
      </c>
      <c r="AU480">
        <v>55.51449046883976</v>
      </c>
      <c r="AV480" t="s">
        <v>1599</v>
      </c>
    </row>
    <row r="481" spans="1:48" x14ac:dyDescent="0.25">
      <c r="A481">
        <v>4.8400000000000007E-9</v>
      </c>
      <c r="B481" t="s">
        <v>624</v>
      </c>
      <c r="C481">
        <v>0</v>
      </c>
      <c r="D481" s="2">
        <v>2</v>
      </c>
      <c r="E481">
        <v>3</v>
      </c>
      <c r="F481">
        <v>5</v>
      </c>
      <c r="G481">
        <v>153.5</v>
      </c>
      <c r="H481">
        <v>146.79</v>
      </c>
      <c r="I481">
        <v>17896.428945359999</v>
      </c>
      <c r="J481">
        <v>28.228846153846153</v>
      </c>
      <c r="K481">
        <v>26.119217081850532</v>
      </c>
      <c r="L481">
        <v>20.206268558951965</v>
      </c>
      <c r="M481">
        <v>19.042121399176953</v>
      </c>
      <c r="N481">
        <v>4.6040000000000001</v>
      </c>
      <c r="O481">
        <v>19.500000000000007</v>
      </c>
      <c r="P481">
        <v>0</v>
      </c>
      <c r="Q481" s="36" t="str">
        <f t="shared" si="170"/>
        <v xml:space="preserve"> </v>
      </c>
      <c r="R481" t="str">
        <f t="shared" si="171"/>
        <v xml:space="preserve"> </v>
      </c>
      <c r="S481" s="37" t="str">
        <f t="shared" si="172"/>
        <v/>
      </c>
      <c r="T481" s="37" t="str">
        <f t="shared" si="173"/>
        <v/>
      </c>
      <c r="U481" s="37">
        <f t="shared" si="174"/>
        <v>0.63655426156921524</v>
      </c>
      <c r="V481" s="37" t="str">
        <f t="shared" si="175"/>
        <v/>
      </c>
      <c r="W481" s="37">
        <f t="shared" si="176"/>
        <v>0.78017691093629171</v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624</v>
      </c>
      <c r="AP481" t="s">
        <v>1033</v>
      </c>
      <c r="AQ481">
        <v>-63.655426156921521</v>
      </c>
      <c r="AR481">
        <v>-78.017691093629168</v>
      </c>
      <c r="AS481">
        <v>4.5711560733020073</v>
      </c>
      <c r="AT481">
        <v>63.655426156921521</v>
      </c>
      <c r="AU481">
        <v>78.017691093629168</v>
      </c>
      <c r="AV481" t="s">
        <v>1600</v>
      </c>
    </row>
    <row r="482" spans="1:48" x14ac:dyDescent="0.25">
      <c r="A482">
        <v>4.8500000000000004E-9</v>
      </c>
      <c r="B482" t="s">
        <v>720</v>
      </c>
      <c r="C482">
        <v>20</v>
      </c>
      <c r="D482" s="2">
        <v>0</v>
      </c>
      <c r="E482">
        <v>5</v>
      </c>
      <c r="F482">
        <v>25</v>
      </c>
      <c r="G482">
        <v>200</v>
      </c>
      <c r="H482">
        <v>185.45</v>
      </c>
      <c r="I482">
        <v>47393.59068755</v>
      </c>
      <c r="J482">
        <v>39.993530299762774</v>
      </c>
      <c r="K482">
        <v>26.614523536165326</v>
      </c>
      <c r="L482">
        <v>32.527172187841281</v>
      </c>
      <c r="M482">
        <v>21.64538323643411</v>
      </c>
      <c r="N482">
        <v>3.7810000000000001</v>
      </c>
      <c r="O482">
        <v>90.566037735849051</v>
      </c>
      <c r="P482">
        <v>0</v>
      </c>
      <c r="Q482" s="36">
        <f t="shared" si="170"/>
        <v>80.000000004849994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>
        <f t="shared" si="174"/>
        <v>1.3186063677759137</v>
      </c>
      <c r="V482" s="37" t="str">
        <f t="shared" si="175"/>
        <v/>
      </c>
      <c r="W482" s="37">
        <f t="shared" si="176"/>
        <v>1.8656513565534563</v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 t="str">
        <f t="shared" si="181"/>
        <v xml:space="preserve"> 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>
        <f t="shared" si="183"/>
        <v>90.566037740699045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720</v>
      </c>
      <c r="AP482" t="s">
        <v>1054</v>
      </c>
      <c r="AQ482">
        <v>-131.86063677759137</v>
      </c>
      <c r="AR482">
        <v>-186.56513565534561</v>
      </c>
      <c r="AS482">
        <v>7.8457805338366216</v>
      </c>
      <c r="AT482">
        <v>131.86063677759137</v>
      </c>
      <c r="AU482">
        <v>186.56513565534561</v>
      </c>
      <c r="AV482" t="s">
        <v>1601</v>
      </c>
    </row>
    <row r="483" spans="1:48" x14ac:dyDescent="0.25">
      <c r="A483">
        <v>4.8600000000000002E-9</v>
      </c>
      <c r="B483" t="s">
        <v>487</v>
      </c>
      <c r="C483">
        <v>3</v>
      </c>
      <c r="D483" s="2">
        <v>4</v>
      </c>
      <c r="E483">
        <v>14</v>
      </c>
      <c r="F483">
        <v>21</v>
      </c>
      <c r="G483">
        <v>56</v>
      </c>
      <c r="H483">
        <v>55.16</v>
      </c>
      <c r="I483">
        <v>19661.176288039998</v>
      </c>
      <c r="J483">
        <v>34.779319041614123</v>
      </c>
      <c r="K483">
        <v>33.289076644538319</v>
      </c>
      <c r="L483">
        <v>15.791939320431531</v>
      </c>
      <c r="M483">
        <v>14.93545861685018</v>
      </c>
      <c r="N483">
        <v>1.32</v>
      </c>
      <c r="O483">
        <v>-79.559226848196289</v>
      </c>
      <c r="P483">
        <v>5.9118926758520676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>
        <f t="shared" si="174"/>
        <v>1.0163148887427655</v>
      </c>
      <c r="V483" s="37" t="str">
        <f t="shared" si="175"/>
        <v/>
      </c>
      <c r="W483" s="37">
        <f t="shared" si="176"/>
        <v>0.39127348897303138</v>
      </c>
      <c r="X483" s="37" t="str">
        <f t="shared" si="177"/>
        <v/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5.911892680712068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>
        <f t="shared" si="184"/>
        <v>-79.55922684333629</v>
      </c>
      <c r="AM483" t="str">
        <f t="shared" si="168"/>
        <v xml:space="preserve"> </v>
      </c>
      <c r="AN483" t="str">
        <f t="shared" si="169"/>
        <v xml:space="preserve"> </v>
      </c>
      <c r="AO483" t="s">
        <v>487</v>
      </c>
      <c r="AP483" t="s">
        <v>1035</v>
      </c>
      <c r="AQ483">
        <v>-101.63148887427656</v>
      </c>
      <c r="AR483">
        <v>-39.127348897303136</v>
      </c>
      <c r="AS483">
        <v>1.5228426395939243</v>
      </c>
      <c r="AT483">
        <v>101.63148887427656</v>
      </c>
      <c r="AU483">
        <v>39.127348897303136</v>
      </c>
      <c r="AV483" t="s">
        <v>1602</v>
      </c>
    </row>
    <row r="484" spans="1:48" x14ac:dyDescent="0.25">
      <c r="A484">
        <v>4.8699999999999999E-9</v>
      </c>
      <c r="B484" t="s">
        <v>254</v>
      </c>
      <c r="C484">
        <v>15</v>
      </c>
      <c r="D484" s="2">
        <v>0</v>
      </c>
      <c r="E484">
        <v>19</v>
      </c>
      <c r="F484">
        <v>34</v>
      </c>
      <c r="G484">
        <v>58</v>
      </c>
      <c r="H484">
        <v>53.7</v>
      </c>
      <c r="I484">
        <v>221884.94204220001</v>
      </c>
      <c r="J484">
        <v>11.35306553911205</v>
      </c>
      <c r="K484">
        <v>11.028958718422675</v>
      </c>
      <c r="L484">
        <v>6.9057105657003861</v>
      </c>
      <c r="M484">
        <v>6.8395075039655095</v>
      </c>
      <c r="N484">
        <v>4.6479999999999997</v>
      </c>
      <c r="O484">
        <v>21.224489795918362</v>
      </c>
      <c r="P484">
        <v>4.5623836126629422</v>
      </c>
      <c r="Q484" s="36" t="str">
        <f t="shared" si="170"/>
        <v xml:space="preserve"> </v>
      </c>
      <c r="R484" t="str">
        <f t="shared" si="171"/>
        <v xml:space="preserve"> </v>
      </c>
      <c r="S484" s="37" t="str">
        <f t="shared" si="172"/>
        <v/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>
        <f t="shared" si="177"/>
        <v>-0.39160530966899887</v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>
        <f t="shared" si="181"/>
        <v>4.5623836175329426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254</v>
      </c>
      <c r="AP484" t="s">
        <v>1047</v>
      </c>
      <c r="AQ484">
        <v>34.181129158986437</v>
      </c>
      <c r="AR484">
        <v>39.160530966899884</v>
      </c>
      <c r="AS484">
        <v>8.0074487895716917</v>
      </c>
      <c r="AT484">
        <v>-34.181129158986437</v>
      </c>
      <c r="AU484">
        <v>-39.160530966899884</v>
      </c>
      <c r="AV484" t="s">
        <v>1603</v>
      </c>
    </row>
    <row r="485" spans="1:48" x14ac:dyDescent="0.25">
      <c r="A485">
        <v>4.8799999999999997E-9</v>
      </c>
      <c r="B485" t="s">
        <v>584</v>
      </c>
      <c r="C485">
        <v>2</v>
      </c>
      <c r="D485" s="2">
        <v>1</v>
      </c>
      <c r="E485">
        <v>13</v>
      </c>
      <c r="F485">
        <v>16</v>
      </c>
      <c r="G485">
        <v>207.5</v>
      </c>
      <c r="H485">
        <v>188.12</v>
      </c>
      <c r="I485">
        <v>14497.84460436</v>
      </c>
      <c r="J485">
        <v>21.047214141866188</v>
      </c>
      <c r="K485">
        <v>18.832715987586344</v>
      </c>
      <c r="L485">
        <v>14.79602650469354</v>
      </c>
      <c r="M485">
        <v>13.961861192163401</v>
      </c>
      <c r="N485">
        <v>8.1110000000000007</v>
      </c>
      <c r="O485">
        <v>7.5141242937853114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>
        <f t="shared" si="176"/>
        <v>0.3035333406764833</v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584</v>
      </c>
      <c r="AP485" t="s">
        <v>1054</v>
      </c>
      <c r="AQ485">
        <v>-22.020247693821805</v>
      </c>
      <c r="AR485">
        <v>-30.35333406764833</v>
      </c>
      <c r="AS485">
        <v>10.301934935147772</v>
      </c>
      <c r="AT485">
        <v>22.020247693821805</v>
      </c>
      <c r="AU485">
        <v>30.35333406764833</v>
      </c>
      <c r="AV485" t="s">
        <v>1604</v>
      </c>
    </row>
    <row r="486" spans="1:48" x14ac:dyDescent="0.25">
      <c r="A486">
        <v>4.8899999999999995E-9</v>
      </c>
      <c r="B486" t="s">
        <v>579</v>
      </c>
      <c r="C486">
        <v>8</v>
      </c>
      <c r="D486" s="2">
        <v>1</v>
      </c>
      <c r="E486">
        <v>19</v>
      </c>
      <c r="F486">
        <v>28</v>
      </c>
      <c r="G486">
        <v>74.5</v>
      </c>
      <c r="H486">
        <v>76.28</v>
      </c>
      <c r="I486">
        <v>72402.269127920008</v>
      </c>
      <c r="J486">
        <v>11.809877690044898</v>
      </c>
      <c r="K486">
        <v>10.838306337027564</v>
      </c>
      <c r="L486">
        <v>9.3647680105633082</v>
      </c>
      <c r="M486">
        <v>8.992047555561733</v>
      </c>
      <c r="N486">
        <v>6.4590000000000005</v>
      </c>
      <c r="O486">
        <v>11.328125000000002</v>
      </c>
      <c r="P486">
        <v>2.2758259045621392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 t="str">
        <f t="shared" si="175"/>
        <v/>
      </c>
      <c r="W486" s="37" t="str">
        <f t="shared" si="176"/>
        <v/>
      </c>
      <c r="X486" s="37">
        <f t="shared" si="177"/>
        <v>-0.1749617827734018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2.2758259094521391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579</v>
      </c>
      <c r="AP486" t="s">
        <v>1020</v>
      </c>
      <c r="AQ486">
        <v>31.53278190358899</v>
      </c>
      <c r="AR486">
        <v>17.496178277340178</v>
      </c>
      <c r="AS486">
        <v>-2.3335081279496572</v>
      </c>
      <c r="AT486">
        <v>-31.53278190358899</v>
      </c>
      <c r="AU486">
        <v>-17.496178277340178</v>
      </c>
      <c r="AV486" t="s">
        <v>1605</v>
      </c>
    </row>
    <row r="487" spans="1:48" x14ac:dyDescent="0.25">
      <c r="A487">
        <v>4.8999999999999992E-9</v>
      </c>
      <c r="B487" t="s">
        <v>709</v>
      </c>
      <c r="C487">
        <v>17</v>
      </c>
      <c r="D487" s="2">
        <v>0</v>
      </c>
      <c r="E487">
        <v>13</v>
      </c>
      <c r="F487">
        <v>30</v>
      </c>
      <c r="G487">
        <v>94</v>
      </c>
      <c r="H487">
        <v>56.06</v>
      </c>
      <c r="I487">
        <v>16268.89611208</v>
      </c>
      <c r="J487">
        <v>5.0755998189225897</v>
      </c>
      <c r="K487">
        <v>4.8811493252067919</v>
      </c>
      <c r="L487">
        <v>3.7054114849130455</v>
      </c>
      <c r="M487">
        <v>3.9275091466083154</v>
      </c>
      <c r="N487">
        <v>11.045</v>
      </c>
      <c r="O487">
        <v>-14.803370786516856</v>
      </c>
      <c r="P487">
        <v>3.5676061362825542</v>
      </c>
      <c r="Q487" s="36" t="str">
        <f t="shared" si="170"/>
        <v xml:space="preserve"> </v>
      </c>
      <c r="R487" t="str">
        <f t="shared" si="171"/>
        <v xml:space="preserve"> </v>
      </c>
      <c r="S487" s="37">
        <f t="shared" si="172"/>
        <v>0.67677488895280047</v>
      </c>
      <c r="T487" s="37" t="str">
        <f t="shared" si="173"/>
        <v/>
      </c>
      <c r="U487" s="37" t="str">
        <f t="shared" si="174"/>
        <v/>
      </c>
      <c r="V487" s="37">
        <f t="shared" si="175"/>
        <v>-0.70574445485984028</v>
      </c>
      <c r="W487" s="37" t="str">
        <f t="shared" si="176"/>
        <v/>
      </c>
      <c r="X487" s="37">
        <f t="shared" si="177"/>
        <v>-0.67355239530170374</v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>
        <f t="shared" si="181"/>
        <v>3.5676061411825541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709</v>
      </c>
      <c r="AP487" t="s">
        <v>1033</v>
      </c>
      <c r="AQ487">
        <v>70.574445485984029</v>
      </c>
      <c r="AR487">
        <v>67.35523953017038</v>
      </c>
      <c r="AS487">
        <v>67.677488405280045</v>
      </c>
      <c r="AT487">
        <v>-70.574445485984029</v>
      </c>
      <c r="AU487">
        <v>-67.35523953017038</v>
      </c>
      <c r="AV487" t="s">
        <v>1606</v>
      </c>
    </row>
    <row r="488" spans="1:48" x14ac:dyDescent="0.25">
      <c r="A488">
        <v>4.909999999999999E-9</v>
      </c>
      <c r="B488" t="s">
        <v>494</v>
      </c>
      <c r="C488">
        <v>5</v>
      </c>
      <c r="D488" s="2">
        <v>0</v>
      </c>
      <c r="E488">
        <v>11</v>
      </c>
      <c r="F488">
        <v>16</v>
      </c>
      <c r="G488">
        <v>68</v>
      </c>
      <c r="H488">
        <v>69.069999999999993</v>
      </c>
      <c r="I488">
        <v>21793.895253359999</v>
      </c>
      <c r="J488">
        <v>19.745568896512289</v>
      </c>
      <c r="K488">
        <v>18.458043826830568</v>
      </c>
      <c r="L488">
        <v>12.746436886646427</v>
      </c>
      <c r="M488">
        <v>12.192018735537808</v>
      </c>
      <c r="N488">
        <v>3.323</v>
      </c>
      <c r="O488">
        <v>7.0125658694771023</v>
      </c>
      <c r="P488">
        <v>3.389315187490952</v>
      </c>
      <c r="Q488" s="36" t="str">
        <f t="shared" si="170"/>
        <v xml:space="preserve"> </v>
      </c>
      <c r="R488" t="str">
        <f t="shared" si="171"/>
        <v xml:space="preserve"> </v>
      </c>
      <c r="S488" s="37" t="str">
        <f t="shared" si="172"/>
        <v/>
      </c>
      <c r="T488" s="37" t="str">
        <f t="shared" si="173"/>
        <v/>
      </c>
      <c r="U488" s="37" t="str">
        <f t="shared" si="174"/>
        <v/>
      </c>
      <c r="V488" s="37" t="str">
        <f t="shared" si="175"/>
        <v/>
      </c>
      <c r="W488" s="37">
        <f t="shared" si="176"/>
        <v>0.12296402357088865</v>
      </c>
      <c r="X488" s="37" t="str">
        <f t="shared" si="177"/>
        <v/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3.3893151924009519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 t="str">
        <f t="shared" si="184"/>
        <v xml:space="preserve"> </v>
      </c>
      <c r="AM488" t="str">
        <f t="shared" si="168"/>
        <v xml:space="preserve"> </v>
      </c>
      <c r="AN488" t="str">
        <f t="shared" si="169"/>
        <v xml:space="preserve"> </v>
      </c>
      <c r="AO488" t="s">
        <v>494</v>
      </c>
      <c r="AP488" t="s">
        <v>1026</v>
      </c>
      <c r="AQ488">
        <v>-14.474019761848766</v>
      </c>
      <c r="AR488">
        <v>-12.296402357088866</v>
      </c>
      <c r="AS488">
        <v>-1.5491530331547598</v>
      </c>
      <c r="AT488">
        <v>14.474019761848766</v>
      </c>
      <c r="AU488">
        <v>12.296402357088866</v>
      </c>
      <c r="AV488" t="s">
        <v>1607</v>
      </c>
    </row>
    <row r="489" spans="1:48" x14ac:dyDescent="0.25">
      <c r="A489">
        <v>4.9199999999999987E-9</v>
      </c>
      <c r="B489" t="s">
        <v>435</v>
      </c>
      <c r="C489">
        <v>20</v>
      </c>
      <c r="D489" s="2">
        <v>5</v>
      </c>
      <c r="E489">
        <v>11</v>
      </c>
      <c r="F489">
        <v>36</v>
      </c>
      <c r="G489">
        <v>62.5</v>
      </c>
      <c r="H489">
        <v>53.73</v>
      </c>
      <c r="I489">
        <v>253154.26800000001</v>
      </c>
      <c r="J489">
        <v>10.477769110764429</v>
      </c>
      <c r="K489">
        <v>9.2701863354037251</v>
      </c>
      <c r="L489" t="s">
        <v>1019</v>
      </c>
      <c r="M489" t="s">
        <v>1019</v>
      </c>
      <c r="N489">
        <v>4.3500000000000005</v>
      </c>
      <c r="O489">
        <v>38.519374009323471</v>
      </c>
      <c r="P489">
        <v>3.379862274334636</v>
      </c>
      <c r="Q489" s="36" t="str">
        <f t="shared" si="170"/>
        <v xml:space="preserve"> </v>
      </c>
      <c r="R489" t="str">
        <f t="shared" si="171"/>
        <v xml:space="preserve"> </v>
      </c>
      <c r="S489" s="37">
        <f t="shared" si="172"/>
        <v>0.16322352995257042</v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 t="str">
        <f t="shared" si="176"/>
        <v xml:space="preserve"> </v>
      </c>
      <c r="X489" s="37" t="str">
        <f t="shared" si="177"/>
        <v xml:space="preserve"> </v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3.379862279254636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435</v>
      </c>
      <c r="AP489" t="s">
        <v>1024</v>
      </c>
      <c r="AQ489">
        <v>39.255619600932604</v>
      </c>
      <c r="AR489" t="e">
        <v>#VALUE!</v>
      </c>
      <c r="AS489">
        <v>16.322352503257044</v>
      </c>
      <c r="AT489">
        <v>-39.255619600932604</v>
      </c>
      <c r="AU489" t="e">
        <v>#VALUE!</v>
      </c>
      <c r="AV489" t="s">
        <v>1608</v>
      </c>
    </row>
    <row r="490" spans="1:48" x14ac:dyDescent="0.25">
      <c r="A490">
        <v>4.9299999999999985E-9</v>
      </c>
      <c r="B490" t="s">
        <v>492</v>
      </c>
      <c r="C490">
        <v>3</v>
      </c>
      <c r="D490" s="2">
        <v>1</v>
      </c>
      <c r="E490">
        <v>7</v>
      </c>
      <c r="F490">
        <v>11</v>
      </c>
      <c r="G490">
        <v>146</v>
      </c>
      <c r="H490">
        <v>108.37</v>
      </c>
      <c r="I490">
        <v>6996.71929413</v>
      </c>
      <c r="J490">
        <v>6.6800221907168842</v>
      </c>
      <c r="K490">
        <v>5.8749864469261626</v>
      </c>
      <c r="L490">
        <v>6.3746953088713427</v>
      </c>
      <c r="M490">
        <v>6.2669949771689506</v>
      </c>
      <c r="N490">
        <v>14.128</v>
      </c>
      <c r="O490">
        <v>1.2532637075718027</v>
      </c>
      <c r="P490">
        <v>4.6396604226261884</v>
      </c>
      <c r="Q490" s="36" t="str">
        <f t="shared" si="170"/>
        <v xml:space="preserve"> </v>
      </c>
      <c r="R490" t="str">
        <f t="shared" si="171"/>
        <v xml:space="preserve"> </v>
      </c>
      <c r="S490" s="37">
        <f t="shared" si="172"/>
        <v>0.34723632494476414</v>
      </c>
      <c r="T490" s="37" t="str">
        <f t="shared" si="173"/>
        <v/>
      </c>
      <c r="U490" s="37" t="str">
        <f t="shared" si="174"/>
        <v/>
      </c>
      <c r="V490" s="37">
        <f t="shared" si="175"/>
        <v>-0.61272881208057672</v>
      </c>
      <c r="W490" s="37" t="str">
        <f t="shared" si="176"/>
        <v/>
      </c>
      <c r="X490" s="37">
        <f t="shared" si="177"/>
        <v>-0.4383878760198342</v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4.6396604275561888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492</v>
      </c>
      <c r="AP490" t="s">
        <v>1028</v>
      </c>
      <c r="AQ490">
        <v>61.272881208057669</v>
      </c>
      <c r="AR490">
        <v>43.83878760198342</v>
      </c>
      <c r="AS490">
        <v>34.72363200147641</v>
      </c>
      <c r="AT490">
        <v>-61.272881208057669</v>
      </c>
      <c r="AU490">
        <v>-43.83878760198342</v>
      </c>
      <c r="AV490" t="s">
        <v>1609</v>
      </c>
    </row>
    <row r="491" spans="1:48" x14ac:dyDescent="0.25">
      <c r="A491">
        <v>4.9399999999999982E-9</v>
      </c>
      <c r="B491" t="s">
        <v>390</v>
      </c>
      <c r="C491">
        <v>13</v>
      </c>
      <c r="D491" s="2">
        <v>3</v>
      </c>
      <c r="E491">
        <v>5</v>
      </c>
      <c r="F491">
        <v>21</v>
      </c>
      <c r="G491">
        <v>166</v>
      </c>
      <c r="H491">
        <v>140.07</v>
      </c>
      <c r="I491">
        <v>18316.886946539998</v>
      </c>
      <c r="J491">
        <v>13.056487695749441</v>
      </c>
      <c r="K491">
        <v>12.018018018018019</v>
      </c>
      <c r="L491">
        <v>10.093499999999999</v>
      </c>
      <c r="M491">
        <v>9.7030852178468514</v>
      </c>
      <c r="N491">
        <v>9.5779999999999994</v>
      </c>
      <c r="O491">
        <v>1.8749999999999916</v>
      </c>
      <c r="P491">
        <v>1.8397943885200256</v>
      </c>
      <c r="Q491" s="36" t="str">
        <f t="shared" si="170"/>
        <v xml:space="preserve"> </v>
      </c>
      <c r="R491" t="str">
        <f t="shared" si="171"/>
        <v xml:space="preserve"> </v>
      </c>
      <c r="S491" s="37">
        <f t="shared" si="172"/>
        <v>0.18512172979185973</v>
      </c>
      <c r="T491" s="37" t="str">
        <f t="shared" si="173"/>
        <v/>
      </c>
      <c r="U491" s="37" t="str">
        <f t="shared" si="174"/>
        <v/>
      </c>
      <c r="V491" s="37" t="str">
        <f t="shared" si="175"/>
        <v/>
      </c>
      <c r="W491" s="37" t="str">
        <f t="shared" si="176"/>
        <v/>
      </c>
      <c r="X491" s="37">
        <f t="shared" si="177"/>
        <v>-0.11076032677121794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 t="str">
        <f t="shared" si="181"/>
        <v xml:space="preserve"> 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390</v>
      </c>
      <c r="AP491" t="s">
        <v>1024</v>
      </c>
      <c r="AQ491">
        <v>24.305618220624837</v>
      </c>
      <c r="AR491">
        <v>11.076032677121795</v>
      </c>
      <c r="AS491">
        <v>18.512172485185975</v>
      </c>
      <c r="AT491">
        <v>-24.305618220624837</v>
      </c>
      <c r="AU491">
        <v>-11.076032677121795</v>
      </c>
      <c r="AV491" t="s">
        <v>1610</v>
      </c>
    </row>
    <row r="492" spans="1:48" x14ac:dyDescent="0.25">
      <c r="A492">
        <v>4.949999999999998E-9</v>
      </c>
      <c r="B492" t="s">
        <v>550</v>
      </c>
      <c r="C492">
        <v>7</v>
      </c>
      <c r="D492" s="2">
        <v>1</v>
      </c>
      <c r="E492">
        <v>4</v>
      </c>
      <c r="F492">
        <v>12</v>
      </c>
      <c r="G492">
        <v>96</v>
      </c>
      <c r="H492">
        <v>90.25</v>
      </c>
      <c r="I492">
        <v>38691.70564</v>
      </c>
      <c r="J492">
        <v>20.432420194702289</v>
      </c>
      <c r="K492">
        <v>18.770798668885192</v>
      </c>
      <c r="L492">
        <v>11.008662588113808</v>
      </c>
      <c r="M492">
        <v>10.485888133685441</v>
      </c>
      <c r="N492">
        <v>4.0709999999999997</v>
      </c>
      <c r="O492">
        <v>23.444444444444439</v>
      </c>
      <c r="P492">
        <v>2.1495844875346259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 t="str">
        <f t="shared" si="175"/>
        <v/>
      </c>
      <c r="W492" s="37" t="str">
        <f t="shared" si="176"/>
        <v/>
      </c>
      <c r="X492" s="37" t="str">
        <f t="shared" si="177"/>
        <v/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2.1495844924846259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550</v>
      </c>
      <c r="AP492" t="s">
        <v>1031</v>
      </c>
      <c r="AQ492">
        <v>-18.456008302900194</v>
      </c>
      <c r="AR492">
        <v>3.0134292114703309</v>
      </c>
      <c r="AS492">
        <v>6.3711911357340778</v>
      </c>
      <c r="AT492">
        <v>18.456008302900194</v>
      </c>
      <c r="AU492">
        <v>-3.0134292114703309</v>
      </c>
      <c r="AV492" t="s">
        <v>1611</v>
      </c>
    </row>
    <row r="493" spans="1:48" x14ac:dyDescent="0.25">
      <c r="A493">
        <v>4.9599999999999978E-9</v>
      </c>
      <c r="B493" t="s">
        <v>493</v>
      </c>
      <c r="C493">
        <v>15</v>
      </c>
      <c r="D493" s="2">
        <v>0</v>
      </c>
      <c r="E493">
        <v>7</v>
      </c>
      <c r="F493">
        <v>22</v>
      </c>
      <c r="G493">
        <v>34</v>
      </c>
      <c r="H493">
        <v>26.94</v>
      </c>
      <c r="I493">
        <v>32609.475612540002</v>
      </c>
      <c r="J493">
        <v>26.360078277886497</v>
      </c>
      <c r="K493">
        <v>24.314079422382669</v>
      </c>
      <c r="L493">
        <v>11.987756940438873</v>
      </c>
      <c r="M493">
        <v>11.507449420953671</v>
      </c>
      <c r="N493">
        <v>0.88400000000000001</v>
      </c>
      <c r="O493">
        <v>39.333333333333329</v>
      </c>
      <c r="P493">
        <v>5.6755753526354864</v>
      </c>
      <c r="Q493" s="36" t="str">
        <f t="shared" si="170"/>
        <v xml:space="preserve"> </v>
      </c>
      <c r="R493" t="str">
        <f t="shared" si="171"/>
        <v xml:space="preserve"> </v>
      </c>
      <c r="S493" s="37">
        <f t="shared" si="172"/>
        <v>0.26206385054277642</v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>
        <f t="shared" si="181"/>
        <v>5.6755753575954868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493</v>
      </c>
      <c r="AP493" t="s">
        <v>1078</v>
      </c>
      <c r="AQ493">
        <v>-52.821331080496556</v>
      </c>
      <c r="AR493">
        <v>-5.6124145684047111</v>
      </c>
      <c r="AS493">
        <v>26.206384558277641</v>
      </c>
      <c r="AT493">
        <v>52.821331080496556</v>
      </c>
      <c r="AU493">
        <v>5.6124145684047111</v>
      </c>
      <c r="AV493" t="s">
        <v>1612</v>
      </c>
    </row>
    <row r="494" spans="1:48" x14ac:dyDescent="0.25">
      <c r="A494">
        <v>4.9699999999999975E-9</v>
      </c>
      <c r="B494" t="s">
        <v>286</v>
      </c>
      <c r="C494">
        <v>15</v>
      </c>
      <c r="D494" s="2">
        <v>0</v>
      </c>
      <c r="E494">
        <v>22</v>
      </c>
      <c r="F494">
        <v>37</v>
      </c>
      <c r="G494">
        <v>102.5</v>
      </c>
      <c r="H494">
        <v>95.81</v>
      </c>
      <c r="I494">
        <v>280602.05972655996</v>
      </c>
      <c r="J494">
        <v>19.964575953323607</v>
      </c>
      <c r="K494">
        <v>20.26009727215056</v>
      </c>
      <c r="L494">
        <v>9.7158874441644798</v>
      </c>
      <c r="M494">
        <v>9.7628270499067291</v>
      </c>
      <c r="N494">
        <v>4.7990000000000004</v>
      </c>
      <c r="O494">
        <v>1.7000000000000126</v>
      </c>
      <c r="P494">
        <v>2.2127126604738545</v>
      </c>
      <c r="Q494" s="36" t="str">
        <f t="shared" si="170"/>
        <v xml:space="preserve"> 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>
        <f t="shared" si="177"/>
        <v>-0.14402807985570421</v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>
        <f t="shared" si="181"/>
        <v>2.2127126654438545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286</v>
      </c>
      <c r="AP494" t="s">
        <v>1020</v>
      </c>
      <c r="AQ494">
        <v>-15.74370301487631</v>
      </c>
      <c r="AR494">
        <v>14.402807985570421</v>
      </c>
      <c r="AS494">
        <v>6.98256966913684</v>
      </c>
      <c r="AT494">
        <v>15.74370301487631</v>
      </c>
      <c r="AU494">
        <v>-14.402807985570421</v>
      </c>
      <c r="AV494" t="s">
        <v>1613</v>
      </c>
    </row>
    <row r="495" spans="1:48" x14ac:dyDescent="0.25">
      <c r="A495">
        <v>4.9799999999999973E-9</v>
      </c>
      <c r="B495" t="s">
        <v>707</v>
      </c>
      <c r="C495">
        <v>9</v>
      </c>
      <c r="D495" s="2">
        <v>0</v>
      </c>
      <c r="E495">
        <v>6</v>
      </c>
      <c r="F495">
        <v>15</v>
      </c>
      <c r="G495">
        <v>59</v>
      </c>
      <c r="H495">
        <v>43.11</v>
      </c>
      <c r="I495">
        <v>10997.892287639999</v>
      </c>
      <c r="J495">
        <v>9.6486123545210383</v>
      </c>
      <c r="K495">
        <v>8.7943696450428401</v>
      </c>
      <c r="L495">
        <v>5.0852252313629052</v>
      </c>
      <c r="M495">
        <v>4.7409458467530525</v>
      </c>
      <c r="N495">
        <v>4.0659999999999998</v>
      </c>
      <c r="O495">
        <v>43.103448275862085</v>
      </c>
      <c r="P495">
        <v>4.0640222686151706</v>
      </c>
      <c r="Q495" s="36" t="str">
        <f t="shared" si="170"/>
        <v xml:space="preserve"> </v>
      </c>
      <c r="R495" t="str">
        <f t="shared" si="171"/>
        <v xml:space="preserve"> </v>
      </c>
      <c r="S495" s="37">
        <f t="shared" si="172"/>
        <v>0.36859197899994905</v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>
        <f t="shared" si="177"/>
        <v>-0.55199048664666295</v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4.064022273595171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707</v>
      </c>
      <c r="AP495" t="s">
        <v>1022</v>
      </c>
      <c r="AQ495">
        <v>44.062617434084004</v>
      </c>
      <c r="AR495">
        <v>55.199048664666293</v>
      </c>
      <c r="AS495">
        <v>36.859197401994905</v>
      </c>
      <c r="AT495">
        <v>-44.062617434084004</v>
      </c>
      <c r="AU495">
        <v>-55.199048664666293</v>
      </c>
      <c r="AV495" t="s">
        <v>1614</v>
      </c>
    </row>
    <row r="496" spans="1:48" x14ac:dyDescent="0.25">
      <c r="A496">
        <v>4.989999999999997E-9</v>
      </c>
      <c r="B496" t="s">
        <v>617</v>
      </c>
      <c r="C496">
        <v>4</v>
      </c>
      <c r="D496" s="2">
        <v>6</v>
      </c>
      <c r="E496">
        <v>10</v>
      </c>
      <c r="F496">
        <v>20</v>
      </c>
      <c r="G496">
        <v>20</v>
      </c>
      <c r="H496">
        <v>18.399999999999999</v>
      </c>
      <c r="I496">
        <v>8229.4119967999995</v>
      </c>
      <c r="J496">
        <v>9.5733610822060342</v>
      </c>
      <c r="K496">
        <v>9.2092092092092077</v>
      </c>
      <c r="L496">
        <v>7.4147809644530103</v>
      </c>
      <c r="M496">
        <v>7.2491551794731812</v>
      </c>
      <c r="N496">
        <v>1.8480000000000001</v>
      </c>
      <c r="O496">
        <v>-9.811320754716979</v>
      </c>
      <c r="P496">
        <v>4.1467391304347831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>
        <f t="shared" si="177"/>
        <v>-0.34675609036576116</v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>
        <f t="shared" si="181"/>
        <v>4.1467391354247836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617</v>
      </c>
      <c r="AP496" t="s">
        <v>1033</v>
      </c>
      <c r="AQ496">
        <v>44.498883194733409</v>
      </c>
      <c r="AR496">
        <v>34.67560903657612</v>
      </c>
      <c r="AS496">
        <v>8.6956521739130608</v>
      </c>
      <c r="AT496">
        <v>-44.498883194733409</v>
      </c>
      <c r="AU496">
        <v>-34.67560903657612</v>
      </c>
      <c r="AV496" t="s">
        <v>1615</v>
      </c>
    </row>
    <row r="497" spans="1:48" x14ac:dyDescent="0.25">
      <c r="A497">
        <v>4.9999999999999968E-9</v>
      </c>
      <c r="B497" t="s">
        <v>491</v>
      </c>
      <c r="C497">
        <v>6</v>
      </c>
      <c r="D497" s="2">
        <v>1</v>
      </c>
      <c r="E497">
        <v>6</v>
      </c>
      <c r="F497">
        <v>13</v>
      </c>
      <c r="G497">
        <v>36</v>
      </c>
      <c r="H497">
        <v>28.72</v>
      </c>
      <c r="I497">
        <v>21760.556991919999</v>
      </c>
      <c r="J497">
        <v>19.301075268817204</v>
      </c>
      <c r="K497">
        <v>16.430205949656749</v>
      </c>
      <c r="L497">
        <v>11.749200703451308</v>
      </c>
      <c r="M497">
        <v>10.723738764044944</v>
      </c>
      <c r="N497">
        <v>1.5170000000000001</v>
      </c>
      <c r="O497">
        <v>11.635845042433317</v>
      </c>
      <c r="P497">
        <v>4.6448467966573821</v>
      </c>
      <c r="Q497" s="36" t="str">
        <f t="shared" si="170"/>
        <v xml:space="preserve"> </v>
      </c>
      <c r="R497" t="str">
        <f t="shared" si="171"/>
        <v xml:space="preserve"> </v>
      </c>
      <c r="S497" s="37">
        <f t="shared" si="172"/>
        <v>0.2534818991504178</v>
      </c>
      <c r="T497" s="37" t="str">
        <f t="shared" si="173"/>
        <v/>
      </c>
      <c r="U497" s="37" t="str">
        <f t="shared" si="174"/>
        <v/>
      </c>
      <c r="V497" s="37" t="str">
        <f t="shared" si="175"/>
        <v/>
      </c>
      <c r="W497" s="37" t="str">
        <f t="shared" si="176"/>
        <v/>
      </c>
      <c r="X497" s="37" t="str">
        <f t="shared" si="177"/>
        <v/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4.6448468016573825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491</v>
      </c>
      <c r="AP497" t="s">
        <v>1035</v>
      </c>
      <c r="AQ497">
        <v>-11.897088573516656</v>
      </c>
      <c r="AR497">
        <v>-3.5107286296767182</v>
      </c>
      <c r="AS497">
        <v>25.348189415041777</v>
      </c>
      <c r="AT497">
        <v>11.897088573516656</v>
      </c>
      <c r="AU497">
        <v>3.5107286296767182</v>
      </c>
      <c r="AV497" t="s">
        <v>1616</v>
      </c>
    </row>
    <row r="498" spans="1:48" x14ac:dyDescent="0.25">
      <c r="A498">
        <v>5.0099999999999966E-9</v>
      </c>
      <c r="B498" t="s">
        <v>688</v>
      </c>
      <c r="C498">
        <v>7</v>
      </c>
      <c r="D498" s="2">
        <v>1</v>
      </c>
      <c r="E498">
        <v>6</v>
      </c>
      <c r="F498">
        <v>14</v>
      </c>
      <c r="G498">
        <v>59.5</v>
      </c>
      <c r="H498" t="s">
        <v>161</v>
      </c>
      <c r="I498" t="s">
        <v>161</v>
      </c>
      <c r="J498" t="s">
        <v>1019</v>
      </c>
      <c r="K498" t="s">
        <v>1019</v>
      </c>
      <c r="L498" t="s">
        <v>1019</v>
      </c>
      <c r="M498" t="s">
        <v>1019</v>
      </c>
      <c r="N498">
        <v>4.7540000000000004</v>
      </c>
      <c r="O498">
        <v>-29.605911330049249</v>
      </c>
      <c r="P498" t="s">
        <v>166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 xml:space="preserve"> </v>
      </c>
      <c r="T498" s="37" t="str">
        <f t="shared" si="173"/>
        <v xml:space="preserve"> </v>
      </c>
      <c r="U498" s="37" t="str">
        <f t="shared" si="174"/>
        <v xml:space="preserve"> </v>
      </c>
      <c r="V498" s="37" t="str">
        <f t="shared" si="175"/>
        <v xml:space="preserve"> </v>
      </c>
      <c r="W498" s="37" t="str">
        <f t="shared" si="176"/>
        <v xml:space="preserve"> </v>
      </c>
      <c r="X498" s="37" t="str">
        <f t="shared" si="177"/>
        <v xml:space="preserve"> </v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 t="str">
        <f t="shared" si="181"/>
        <v xml:space="preserve"> 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688</v>
      </c>
      <c r="AP498" t="s">
        <v>1028</v>
      </c>
      <c r="AQ498" t="e">
        <v>#VALUE!</v>
      </c>
      <c r="AR498" t="e">
        <v>#VALUE!</v>
      </c>
      <c r="AS498" t="s">
        <v>166</v>
      </c>
      <c r="AT498" t="e">
        <v>#VALUE!</v>
      </c>
      <c r="AU498" t="e">
        <v>#VALUE!</v>
      </c>
      <c r="AV498" t="s">
        <v>1617</v>
      </c>
    </row>
    <row r="499" spans="1:48" x14ac:dyDescent="0.25">
      <c r="A499">
        <v>5.0199999999999963E-9</v>
      </c>
      <c r="B499" t="s">
        <v>678</v>
      </c>
      <c r="C499">
        <v>9</v>
      </c>
      <c r="D499" s="2">
        <v>0</v>
      </c>
      <c r="E499">
        <v>10</v>
      </c>
      <c r="F499">
        <v>19</v>
      </c>
      <c r="G499">
        <v>175</v>
      </c>
      <c r="H499">
        <v>117.83</v>
      </c>
      <c r="I499">
        <v>12801.51085483</v>
      </c>
      <c r="J499">
        <v>14.158856044220137</v>
      </c>
      <c r="K499">
        <v>11.539516208010967</v>
      </c>
      <c r="L499">
        <v>9.1711291263409471</v>
      </c>
      <c r="M499">
        <v>8.0488274352992093</v>
      </c>
      <c r="N499">
        <v>7.2570000000000006</v>
      </c>
      <c r="O499">
        <v>9.605263157894731</v>
      </c>
      <c r="P499">
        <v>2.6045998472375453</v>
      </c>
      <c r="Q499" s="36" t="str">
        <f t="shared" si="170"/>
        <v xml:space="preserve"> </v>
      </c>
      <c r="R499" t="str">
        <f t="shared" si="171"/>
        <v xml:space="preserve"> </v>
      </c>
      <c r="S499" s="37">
        <f t="shared" si="172"/>
        <v>0.48519053374782822</v>
      </c>
      <c r="T499" s="37" t="str">
        <f t="shared" si="173"/>
        <v/>
      </c>
      <c r="U499" s="37" t="str">
        <f t="shared" si="174"/>
        <v/>
      </c>
      <c r="V499" s="37" t="str">
        <f t="shared" si="175"/>
        <v/>
      </c>
      <c r="W499" s="37" t="str">
        <f t="shared" si="176"/>
        <v/>
      </c>
      <c r="X499" s="37">
        <f t="shared" si="177"/>
        <v>-0.19202141304340514</v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>
        <f t="shared" si="181"/>
        <v>2.6045998522575453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 t="str">
        <f t="shared" si="184"/>
        <v xml:space="preserve"> </v>
      </c>
      <c r="AM499" t="str">
        <f t="shared" si="192"/>
        <v xml:space="preserve"> </v>
      </c>
      <c r="AN499" t="str">
        <f t="shared" si="193"/>
        <v xml:space="preserve"> </v>
      </c>
      <c r="AO499" t="s">
        <v>678</v>
      </c>
      <c r="AP499" t="s">
        <v>1028</v>
      </c>
      <c r="AQ499">
        <v>17.914688854697026</v>
      </c>
      <c r="AR499">
        <v>19.202141304340515</v>
      </c>
      <c r="AS499">
        <v>48.519052872782822</v>
      </c>
      <c r="AT499">
        <v>-17.914688854697026</v>
      </c>
      <c r="AU499">
        <v>-19.202141304340515</v>
      </c>
      <c r="AV499" t="s">
        <v>1618</v>
      </c>
    </row>
    <row r="500" spans="1:48" x14ac:dyDescent="0.25">
      <c r="A500">
        <v>5.0299999999999961E-9</v>
      </c>
      <c r="B500" t="s">
        <v>752</v>
      </c>
      <c r="C500">
        <v>16</v>
      </c>
      <c r="D500" s="2">
        <v>0</v>
      </c>
      <c r="E500">
        <v>10</v>
      </c>
      <c r="F500">
        <v>26</v>
      </c>
      <c r="G500">
        <v>118</v>
      </c>
      <c r="H500">
        <v>93.24</v>
      </c>
      <c r="I500">
        <v>8891.0003397599994</v>
      </c>
      <c r="J500">
        <v>11.423670668953687</v>
      </c>
      <c r="K500">
        <v>8.9173680183626622</v>
      </c>
      <c r="L500">
        <v>5.6813428327158739</v>
      </c>
      <c r="M500">
        <v>4.6374975167685015</v>
      </c>
      <c r="N500">
        <v>6.8870000000000005</v>
      </c>
      <c r="O500">
        <v>41.926605504587137</v>
      </c>
      <c r="P500">
        <v>0.72715572715572729</v>
      </c>
      <c r="Q500" s="36" t="str">
        <f t="shared" si="170"/>
        <v xml:space="preserve"> </v>
      </c>
      <c r="R500" t="str">
        <f t="shared" si="171"/>
        <v xml:space="preserve"> </v>
      </c>
      <c r="S500" s="37">
        <f t="shared" si="172"/>
        <v>0.26555127058126554</v>
      </c>
      <c r="T500" s="37" t="str">
        <f t="shared" si="173"/>
        <v/>
      </c>
      <c r="U500" s="37" t="str">
        <f t="shared" si="174"/>
        <v/>
      </c>
      <c r="V500" s="37" t="str">
        <f t="shared" si="175"/>
        <v/>
      </c>
      <c r="W500" s="37" t="str">
        <f t="shared" si="176"/>
        <v/>
      </c>
      <c r="X500" s="37">
        <f t="shared" si="177"/>
        <v>-0.49947238875861222</v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 t="str">
        <f t="shared" si="181"/>
        <v xml:space="preserve"> 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752</v>
      </c>
      <c r="AP500" t="s">
        <v>1078</v>
      </c>
      <c r="AQ500">
        <v>33.771799193810956</v>
      </c>
      <c r="AR500">
        <v>49.947238875861224</v>
      </c>
      <c r="AS500">
        <v>26.555126555126552</v>
      </c>
      <c r="AT500">
        <v>-33.771799193810956</v>
      </c>
      <c r="AU500">
        <v>-49.947238875861224</v>
      </c>
      <c r="AV500" t="s">
        <v>1619</v>
      </c>
    </row>
    <row r="501" spans="1:48" x14ac:dyDescent="0.25">
      <c r="A501">
        <v>5.0399999999999958E-9</v>
      </c>
      <c r="B501" t="s">
        <v>667</v>
      </c>
      <c r="C501">
        <v>5</v>
      </c>
      <c r="D501" s="2">
        <v>1</v>
      </c>
      <c r="E501">
        <v>11</v>
      </c>
      <c r="F501">
        <v>17</v>
      </c>
      <c r="G501">
        <v>48.5</v>
      </c>
      <c r="H501">
        <v>48.26</v>
      </c>
      <c r="I501">
        <v>24568.543783819998</v>
      </c>
      <c r="J501">
        <v>18.590138674884436</v>
      </c>
      <c r="K501">
        <v>17.517241379310345</v>
      </c>
      <c r="L501">
        <v>10.461440677750344</v>
      </c>
      <c r="M501">
        <v>9.9565386479282783</v>
      </c>
      <c r="N501">
        <v>2.4590000000000001</v>
      </c>
      <c r="O501">
        <v>1.1340206185567021</v>
      </c>
      <c r="P501">
        <v>3.3215913800248655</v>
      </c>
      <c r="Q501" s="36" t="str">
        <f t="shared" si="170"/>
        <v xml:space="preserve"> </v>
      </c>
      <c r="R501" t="str">
        <f t="shared" si="171"/>
        <v xml:space="preserve"> </v>
      </c>
      <c r="S501" s="37" t="str">
        <f t="shared" si="172"/>
        <v/>
      </c>
      <c r="T501" s="37" t="str">
        <f t="shared" si="173"/>
        <v/>
      </c>
      <c r="U501" s="37" t="str">
        <f t="shared" si="174"/>
        <v/>
      </c>
      <c r="V501" s="37" t="str">
        <f t="shared" si="175"/>
        <v/>
      </c>
      <c r="W501" s="37" t="str">
        <f t="shared" si="176"/>
        <v/>
      </c>
      <c r="X501" s="37" t="str">
        <f t="shared" si="177"/>
        <v/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>
        <f t="shared" si="181"/>
        <v>3.3215913850648655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667</v>
      </c>
      <c r="AP501" t="s">
        <v>1026</v>
      </c>
      <c r="AQ501">
        <v>-7.775466647614282</v>
      </c>
      <c r="AR501">
        <v>7.8344668372219095</v>
      </c>
      <c r="AS501">
        <v>0.49730625777042459</v>
      </c>
      <c r="AT501">
        <v>7.775466647614282</v>
      </c>
      <c r="AU501">
        <v>-7.8344668372219095</v>
      </c>
      <c r="AV501" t="s">
        <v>1620</v>
      </c>
    </row>
    <row r="502" spans="1:48" x14ac:dyDescent="0.25">
      <c r="A502">
        <v>5.0499999999999956E-9</v>
      </c>
      <c r="B502" t="s">
        <v>363</v>
      </c>
      <c r="C502">
        <v>0</v>
      </c>
      <c r="D502" s="2">
        <v>0</v>
      </c>
      <c r="E502">
        <v>3</v>
      </c>
      <c r="F502">
        <v>3</v>
      </c>
      <c r="G502">
        <v>57.599998474121094</v>
      </c>
      <c r="H502">
        <v>57.59</v>
      </c>
      <c r="I502">
        <v>14903.962239659999</v>
      </c>
      <c r="J502">
        <v>15.275862068965518</v>
      </c>
      <c r="K502">
        <v>15.255629139072848</v>
      </c>
      <c r="L502" t="s">
        <v>1019</v>
      </c>
      <c r="M502" t="s">
        <v>1019</v>
      </c>
      <c r="N502">
        <v>3.488</v>
      </c>
      <c r="O502">
        <v>118.675</v>
      </c>
      <c r="P502">
        <v>1.5974995658968569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 xml:space="preserve"> </v>
      </c>
      <c r="X502" s="37" t="str">
        <f t="shared" si="177"/>
        <v xml:space="preserve"> </v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 t="str">
        <f t="shared" si="181"/>
        <v xml:space="preserve"> 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363</v>
      </c>
      <c r="AP502" t="s">
        <v>1024</v>
      </c>
      <c r="AQ502">
        <v>11.438898239548301</v>
      </c>
      <c r="AR502" t="e">
        <v>#VALUE!</v>
      </c>
      <c r="AS502">
        <v>1.7361476160959732E-2</v>
      </c>
      <c r="AT502">
        <v>-11.438898239548301</v>
      </c>
      <c r="AU502" t="e">
        <v>#VALUE!</v>
      </c>
      <c r="AV502" t="s">
        <v>1621</v>
      </c>
    </row>
    <row r="503" spans="1:48" x14ac:dyDescent="0.25">
      <c r="A503">
        <v>5.0599999999999953E-9</v>
      </c>
      <c r="B503" t="s">
        <v>554</v>
      </c>
      <c r="C503">
        <v>13</v>
      </c>
      <c r="D503" s="2">
        <v>2</v>
      </c>
      <c r="E503">
        <v>13</v>
      </c>
      <c r="F503">
        <v>28</v>
      </c>
      <c r="G503">
        <v>80</v>
      </c>
      <c r="H503">
        <v>78.89</v>
      </c>
      <c r="I503">
        <v>19952.350511730001</v>
      </c>
      <c r="J503">
        <v>22.585170340681362</v>
      </c>
      <c r="K503">
        <v>20.432530432530431</v>
      </c>
      <c r="L503">
        <v>19.456789742695307</v>
      </c>
      <c r="M503">
        <v>17.64218611378978</v>
      </c>
      <c r="N503">
        <v>3.4929999999999999</v>
      </c>
      <c r="O503">
        <v>35.38461538461538</v>
      </c>
      <c r="P503">
        <v>1.8278615794143742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 t="str">
        <f t="shared" si="174"/>
        <v/>
      </c>
      <c r="V503" s="37" t="str">
        <f t="shared" si="175"/>
        <v/>
      </c>
      <c r="W503" s="37">
        <f t="shared" si="176"/>
        <v>0.71414765471595532</v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554</v>
      </c>
      <c r="AP503" t="s">
        <v>1033</v>
      </c>
      <c r="AQ503">
        <v>-30.936477416993924</v>
      </c>
      <c r="AR503">
        <v>-71.41476547159553</v>
      </c>
      <c r="AS503">
        <v>1.4070224363037065</v>
      </c>
      <c r="AT503">
        <v>30.936477416993924</v>
      </c>
      <c r="AU503">
        <v>71.41476547159553</v>
      </c>
      <c r="AV503" t="s">
        <v>1622</v>
      </c>
    </row>
    <row r="504" spans="1:48" x14ac:dyDescent="0.25">
      <c r="A504">
        <v>5.0699999999999951E-9</v>
      </c>
      <c r="B504" t="s">
        <v>264</v>
      </c>
      <c r="C504">
        <v>8</v>
      </c>
      <c r="D504">
        <v>4</v>
      </c>
      <c r="E504">
        <v>14</v>
      </c>
      <c r="F504">
        <v>26</v>
      </c>
      <c r="G504">
        <v>87</v>
      </c>
      <c r="H504">
        <v>81.2</v>
      </c>
      <c r="I504">
        <v>343785.40025760001</v>
      </c>
      <c r="J504">
        <v>14.097222222222223</v>
      </c>
      <c r="K504">
        <v>13.585410741174503</v>
      </c>
      <c r="L504">
        <v>6.5420581554210049</v>
      </c>
      <c r="M504">
        <v>6.3297474766488344</v>
      </c>
      <c r="N504">
        <v>4.6070000000000002</v>
      </c>
      <c r="O504">
        <v>31.787741050536567</v>
      </c>
      <c r="P504">
        <v>4.1440886699507384</v>
      </c>
      <c r="Q504" s="36" t="str">
        <f t="shared" si="170"/>
        <v xml:space="preserve"> </v>
      </c>
      <c r="R504" t="str">
        <f t="shared" si="171"/>
        <v xml:space="preserve"> </v>
      </c>
      <c r="S504" s="37" t="str">
        <f t="shared" si="172"/>
        <v/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>
        <f t="shared" si="177"/>
        <v>-0.42364317071677182</v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4.1440886750207389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264</v>
      </c>
      <c r="AP504" t="s">
        <v>1078</v>
      </c>
      <c r="AQ504">
        <v>18.27200807879057</v>
      </c>
      <c r="AR504">
        <v>42.364317071677185</v>
      </c>
      <c r="AS504">
        <v>7.1428571428571397</v>
      </c>
      <c r="AT504">
        <v>-18.27200807879057</v>
      </c>
      <c r="AU504">
        <v>-42.364317071677185</v>
      </c>
      <c r="AV504" t="s">
        <v>1623</v>
      </c>
    </row>
    <row r="505" spans="1:48" x14ac:dyDescent="0.25">
      <c r="A505">
        <v>5.0799999999999949E-9</v>
      </c>
      <c r="B505" t="s">
        <v>555</v>
      </c>
      <c r="C505">
        <v>5</v>
      </c>
      <c r="D505">
        <v>1</v>
      </c>
      <c r="E505">
        <v>10</v>
      </c>
      <c r="F505">
        <v>16</v>
      </c>
      <c r="G505">
        <v>41</v>
      </c>
      <c r="H505">
        <v>37.14</v>
      </c>
      <c r="I505">
        <v>8257.8886203599995</v>
      </c>
      <c r="J505">
        <v>15.837953091684433</v>
      </c>
      <c r="K505">
        <v>14.361948955916475</v>
      </c>
      <c r="L505">
        <v>11.804607260726073</v>
      </c>
      <c r="M505">
        <v>10.797133918770582</v>
      </c>
      <c r="N505">
        <v>2.1080000000000001</v>
      </c>
      <c r="O505">
        <v>-31.142857142857139</v>
      </c>
      <c r="P505">
        <v>0.99623047926763597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 t="str">
        <f t="shared" si="176"/>
        <v/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555</v>
      </c>
      <c r="AP505" t="s">
        <v>1054</v>
      </c>
      <c r="AQ505">
        <v>8.1802016084247313</v>
      </c>
      <c r="AR505">
        <v>-3.9988616745644467</v>
      </c>
      <c r="AS505">
        <v>10.393107162089388</v>
      </c>
      <c r="AT505">
        <v>-8.1802016084247313</v>
      </c>
      <c r="AU505">
        <v>3.9988616745644467</v>
      </c>
      <c r="AV505" t="s">
        <v>1624</v>
      </c>
    </row>
    <row r="506" spans="1:48" x14ac:dyDescent="0.25">
      <c r="A506">
        <v>5.0899999999999946E-9</v>
      </c>
      <c r="B506" t="s">
        <v>495</v>
      </c>
      <c r="C506">
        <v>2</v>
      </c>
      <c r="D506">
        <v>0</v>
      </c>
      <c r="E506">
        <v>4</v>
      </c>
      <c r="F506">
        <v>6</v>
      </c>
      <c r="G506">
        <v>37</v>
      </c>
      <c r="H506">
        <v>26.4</v>
      </c>
      <c r="I506">
        <v>6734.6857511999997</v>
      </c>
      <c r="J506">
        <v>7.4724030568921593</v>
      </c>
      <c r="K506">
        <v>7.7192982456140351</v>
      </c>
      <c r="L506">
        <v>6.6959398403928789</v>
      </c>
      <c r="M506">
        <v>7.320594630872483</v>
      </c>
      <c r="N506">
        <v>3.34</v>
      </c>
      <c r="O506">
        <v>-12.359550561797752</v>
      </c>
      <c r="P506">
        <v>3.9015151515151518</v>
      </c>
      <c r="Q506" s="36" t="str">
        <f t="shared" si="170"/>
        <v xml:space="preserve"> </v>
      </c>
      <c r="R506" t="str">
        <f t="shared" si="171"/>
        <v xml:space="preserve"> </v>
      </c>
      <c r="S506" s="37">
        <f t="shared" si="172"/>
        <v>0.40151515660515158</v>
      </c>
      <c r="T506" s="37" t="str">
        <f t="shared" si="173"/>
        <v/>
      </c>
      <c r="U506" s="37" t="str">
        <f t="shared" si="174"/>
        <v/>
      </c>
      <c r="V506" s="37" t="str">
        <f t="shared" si="175"/>
        <v/>
      </c>
      <c r="W506" s="37" t="str">
        <f t="shared" si="176"/>
        <v/>
      </c>
      <c r="X506" s="37">
        <f t="shared" si="177"/>
        <v>-0.41008615885168198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3.9015151566051518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495</v>
      </c>
      <c r="AP506" t="s">
        <v>1033</v>
      </c>
      <c r="AQ506">
        <v>56.67908989169397</v>
      </c>
      <c r="AR506">
        <v>41.008615885168197</v>
      </c>
      <c r="AS506">
        <v>40.151515151515163</v>
      </c>
      <c r="AT506">
        <v>-56.67908989169397</v>
      </c>
      <c r="AU506">
        <v>-41.008615885168197</v>
      </c>
      <c r="AV506" t="s">
        <v>1625</v>
      </c>
    </row>
    <row r="507" spans="1:48" x14ac:dyDescent="0.25">
      <c r="A507">
        <v>5.0999999999999944E-9</v>
      </c>
      <c r="B507" t="s">
        <v>697</v>
      </c>
      <c r="C507">
        <v>12</v>
      </c>
      <c r="D507">
        <v>2</v>
      </c>
      <c r="E507">
        <v>5</v>
      </c>
      <c r="F507">
        <v>19</v>
      </c>
      <c r="G507">
        <v>84</v>
      </c>
      <c r="H507">
        <v>71.75</v>
      </c>
      <c r="I507">
        <v>12887.570046750001</v>
      </c>
      <c r="J507">
        <v>21.090534979423868</v>
      </c>
      <c r="K507">
        <v>18.30824189844348</v>
      </c>
      <c r="L507">
        <v>13.8174433850638</v>
      </c>
      <c r="M507">
        <v>12.247475197408383</v>
      </c>
      <c r="N507">
        <v>2.9060000000000001</v>
      </c>
      <c r="O507">
        <v>18.615384615384613</v>
      </c>
      <c r="P507">
        <v>1.3156794425087108</v>
      </c>
      <c r="Q507" s="36" t="str">
        <f t="shared" si="170"/>
        <v xml:space="preserve"> </v>
      </c>
      <c r="R507" t="str">
        <f t="shared" si="171"/>
        <v xml:space="preserve"> </v>
      </c>
      <c r="S507" s="37">
        <f t="shared" si="172"/>
        <v>0.17073171241707311</v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>
        <f t="shared" si="176"/>
        <v>0.21731994259586185</v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697</v>
      </c>
      <c r="AP507" t="s">
        <v>1031</v>
      </c>
      <c r="AQ507">
        <v>-22.27139824008708</v>
      </c>
      <c r="AR507">
        <v>-21.731994259586184</v>
      </c>
      <c r="AS507">
        <v>17.073170731707311</v>
      </c>
      <c r="AT507">
        <v>22.27139824008708</v>
      </c>
      <c r="AU507">
        <v>21.731994259586184</v>
      </c>
      <c r="AV507" t="s">
        <v>1626</v>
      </c>
    </row>
    <row r="508" spans="1:48" x14ac:dyDescent="0.25">
      <c r="A508">
        <v>5.1099999999999941E-9</v>
      </c>
      <c r="B508" t="s">
        <v>621</v>
      </c>
      <c r="C508">
        <v>14</v>
      </c>
      <c r="D508">
        <v>0</v>
      </c>
      <c r="E508">
        <v>12</v>
      </c>
      <c r="F508">
        <v>26</v>
      </c>
      <c r="G508">
        <v>90.5</v>
      </c>
      <c r="H508">
        <v>90.43</v>
      </c>
      <c r="I508">
        <v>28698.47450412</v>
      </c>
      <c r="J508">
        <v>23.809899947340707</v>
      </c>
      <c r="K508">
        <v>21.592645654250241</v>
      </c>
      <c r="L508">
        <v>18.272350227759258</v>
      </c>
      <c r="M508">
        <v>17.492252910244087</v>
      </c>
      <c r="N508">
        <v>3.5249999999999999</v>
      </c>
      <c r="O508">
        <v>24.999999999999989</v>
      </c>
      <c r="P508">
        <v>1.7461019573150502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>
        <f t="shared" si="176"/>
        <v>0.60979826082672073</v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621</v>
      </c>
      <c r="AP508" t="s">
        <v>1028</v>
      </c>
      <c r="AQ508">
        <v>-38.036790501435227</v>
      </c>
      <c r="AR508">
        <v>-60.979826082672076</v>
      </c>
      <c r="AS508">
        <v>7.7407939842966123E-2</v>
      </c>
      <c r="AT508">
        <v>38.036790501435227</v>
      </c>
      <c r="AU508">
        <v>60.979826082672076</v>
      </c>
      <c r="AV508" t="s">
        <v>1627</v>
      </c>
    </row>
    <row r="509" spans="1:48" x14ac:dyDescent="0.25">
      <c r="A509">
        <v>5.1199999999999939E-9</v>
      </c>
      <c r="B509" t="s">
        <v>670</v>
      </c>
      <c r="C509">
        <v>17</v>
      </c>
      <c r="D509">
        <v>2</v>
      </c>
      <c r="E509">
        <v>11</v>
      </c>
      <c r="F509">
        <v>30</v>
      </c>
      <c r="G509">
        <v>139</v>
      </c>
      <c r="H509">
        <v>127.68</v>
      </c>
      <c r="I509">
        <v>25981.056601920001</v>
      </c>
      <c r="J509">
        <v>16.092765313839173</v>
      </c>
      <c r="K509">
        <v>14.985915492957748</v>
      </c>
      <c r="L509">
        <v>12.531681328132295</v>
      </c>
      <c r="M509">
        <v>11.991730102775227</v>
      </c>
      <c r="N509">
        <v>7.6539999999999999</v>
      </c>
      <c r="O509">
        <v>-6.6860465116279064</v>
      </c>
      <c r="P509">
        <v>0.82080200501253142</v>
      </c>
      <c r="Q509" s="36" t="str">
        <f t="shared" si="170"/>
        <v xml:space="preserve"> </v>
      </c>
      <c r="R509" t="str">
        <f t="shared" si="171"/>
        <v xml:space="preserve"> </v>
      </c>
      <c r="S509" s="37" t="str">
        <f t="shared" si="172"/>
        <v/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>
        <f t="shared" si="176"/>
        <v>0.10404400943533898</v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670</v>
      </c>
      <c r="AP509" t="s">
        <v>1054</v>
      </c>
      <c r="AQ509">
        <v>6.7029395701729726</v>
      </c>
      <c r="AR509">
        <v>-10.404400943533897</v>
      </c>
      <c r="AS509">
        <v>8.8659147869674104</v>
      </c>
      <c r="AT509">
        <v>-6.7029395701729726</v>
      </c>
      <c r="AU509">
        <v>10.404400943533897</v>
      </c>
      <c r="AV509" t="s">
        <v>1628</v>
      </c>
    </row>
    <row r="510" spans="1:48" x14ac:dyDescent="0.25">
      <c r="A510">
        <v>5.1299999999999937E-9</v>
      </c>
      <c r="B510" t="s">
        <v>556</v>
      </c>
      <c r="C510">
        <v>10</v>
      </c>
      <c r="D510">
        <v>1</v>
      </c>
      <c r="E510">
        <v>11</v>
      </c>
      <c r="F510">
        <v>22</v>
      </c>
      <c r="G510">
        <v>59</v>
      </c>
      <c r="H510">
        <v>48.17</v>
      </c>
      <c r="I510">
        <v>9364.3834058700013</v>
      </c>
      <c r="J510">
        <v>11.612825458052075</v>
      </c>
      <c r="K510">
        <v>10.345790378006875</v>
      </c>
      <c r="L510" t="s">
        <v>1019</v>
      </c>
      <c r="M510" t="s">
        <v>1019</v>
      </c>
      <c r="N510">
        <v>3.931</v>
      </c>
      <c r="O510">
        <v>33.333333333333329</v>
      </c>
      <c r="P510">
        <v>2.6115839734274444</v>
      </c>
      <c r="Q510" s="36" t="str">
        <f t="shared" si="170"/>
        <v xml:space="preserve"> </v>
      </c>
      <c r="R510" t="str">
        <f t="shared" si="171"/>
        <v xml:space="preserve"> </v>
      </c>
      <c r="S510" s="37">
        <f t="shared" si="172"/>
        <v>0.22482873670566941</v>
      </c>
      <c r="T510" s="37" t="str">
        <f t="shared" si="173"/>
        <v/>
      </c>
      <c r="U510" s="37" t="str">
        <f t="shared" si="174"/>
        <v/>
      </c>
      <c r="V510" s="37" t="str">
        <f t="shared" si="175"/>
        <v/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2.6115839785574444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556</v>
      </c>
      <c r="AP510" t="s">
        <v>1024</v>
      </c>
      <c r="AQ510">
        <v>32.675183078125272</v>
      </c>
      <c r="AR510" t="e">
        <v>#VALUE!</v>
      </c>
      <c r="AS510">
        <v>22.482873157566942</v>
      </c>
      <c r="AT510">
        <v>-32.675183078125272</v>
      </c>
      <c r="AU510" t="e">
        <v>#VALUE!</v>
      </c>
      <c r="AV510" t="s">
        <v>1629</v>
      </c>
    </row>
    <row r="511" spans="1:48" x14ac:dyDescent="0.25">
      <c r="A511">
        <v>5.1399999999999934E-9</v>
      </c>
      <c r="B511" t="s">
        <v>753</v>
      </c>
      <c r="C511">
        <v>11</v>
      </c>
      <c r="D511">
        <v>1</v>
      </c>
      <c r="E511">
        <v>5</v>
      </c>
      <c r="F511">
        <v>17</v>
      </c>
      <c r="G511">
        <v>97</v>
      </c>
      <c r="H511">
        <v>91.81</v>
      </c>
      <c r="I511">
        <v>44236.24335343</v>
      </c>
      <c r="J511">
        <v>26.712249054407913</v>
      </c>
      <c r="K511">
        <v>23.93378519290928</v>
      </c>
      <c r="L511">
        <v>19.145623331622847</v>
      </c>
      <c r="M511">
        <v>17.553204783642979</v>
      </c>
      <c r="N511">
        <v>3.0710000000000002</v>
      </c>
      <c r="O511">
        <v>17.384615384615383</v>
      </c>
      <c r="P511">
        <v>0.61213375449297469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 t="str">
        <f t="shared" si="174"/>
        <v/>
      </c>
      <c r="V511" s="37" t="str">
        <f t="shared" si="175"/>
        <v/>
      </c>
      <c r="W511" s="37">
        <f t="shared" si="176"/>
        <v>0.68673382227905577</v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753</v>
      </c>
      <c r="AP511" t="s">
        <v>1054</v>
      </c>
      <c r="AQ511">
        <v>-54.863024821626439</v>
      </c>
      <c r="AR511">
        <v>-68.673382227905577</v>
      </c>
      <c r="AS511">
        <v>5.6529789783247963</v>
      </c>
      <c r="AT511">
        <v>54.863024821626439</v>
      </c>
      <c r="AU511">
        <v>68.673382227905577</v>
      </c>
      <c r="AV511" t="s">
        <v>1630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205</v>
      </c>
      <c r="C1" s="12" t="s">
        <v>206</v>
      </c>
      <c r="D1" s="12" t="s">
        <v>207</v>
      </c>
      <c r="E1" s="12" t="s">
        <v>208</v>
      </c>
      <c r="F1" s="12" t="s">
        <v>209</v>
      </c>
      <c r="G1" s="12" t="s">
        <v>210</v>
      </c>
      <c r="H1" s="12" t="s">
        <v>211</v>
      </c>
      <c r="I1" s="12" t="s">
        <v>212</v>
      </c>
      <c r="J1" s="12" t="s">
        <v>213</v>
      </c>
      <c r="K1" s="12" t="s">
        <v>214</v>
      </c>
      <c r="L1" s="12" t="s">
        <v>215</v>
      </c>
      <c r="M1" s="12" t="s">
        <v>216</v>
      </c>
      <c r="N1" s="12" t="s">
        <v>217</v>
      </c>
      <c r="O1" s="12" t="s">
        <v>218</v>
      </c>
      <c r="P1" s="12" t="s">
        <v>219</v>
      </c>
      <c r="Q1" s="12" t="s">
        <v>220</v>
      </c>
      <c r="R1" s="12" t="s">
        <v>221</v>
      </c>
      <c r="S1" s="12" t="s">
        <v>222</v>
      </c>
      <c r="T1" s="12" t="s">
        <v>223</v>
      </c>
      <c r="U1" s="12" t="s">
        <v>224</v>
      </c>
      <c r="V1" s="12" t="s">
        <v>225</v>
      </c>
      <c r="W1" s="12" t="s">
        <v>226</v>
      </c>
      <c r="X1" s="12" t="s">
        <v>227</v>
      </c>
      <c r="Y1" s="12" t="s">
        <v>228</v>
      </c>
      <c r="Z1" s="12" t="s">
        <v>229</v>
      </c>
      <c r="AA1" s="12" t="s">
        <v>230</v>
      </c>
      <c r="AB1" s="12" t="s">
        <v>231</v>
      </c>
      <c r="AC1" s="12" t="s">
        <v>232</v>
      </c>
      <c r="AD1" s="12" t="s">
        <v>233</v>
      </c>
      <c r="AE1" s="12" t="s">
        <v>234</v>
      </c>
      <c r="AF1" s="12" t="s">
        <v>235</v>
      </c>
      <c r="AG1" s="12" t="s">
        <v>236</v>
      </c>
      <c r="AH1" s="12" t="s">
        <v>237</v>
      </c>
      <c r="AI1" s="12" t="s">
        <v>238</v>
      </c>
      <c r="AJ1" s="12" t="s">
        <v>239</v>
      </c>
      <c r="AK1" s="12" t="s">
        <v>240</v>
      </c>
      <c r="AL1" s="12" t="s">
        <v>241</v>
      </c>
      <c r="AM1" s="12" t="s">
        <v>242</v>
      </c>
      <c r="AN1" s="12" t="s">
        <v>243</v>
      </c>
      <c r="AO1" s="12" t="s">
        <v>244</v>
      </c>
      <c r="AP1" s="12" t="s">
        <v>245</v>
      </c>
      <c r="AQ1" s="12" t="s">
        <v>246</v>
      </c>
      <c r="AR1" s="12" t="s">
        <v>247</v>
      </c>
      <c r="AS1" s="12" t="s">
        <v>248</v>
      </c>
      <c r="AT1" s="12" t="s">
        <v>249</v>
      </c>
      <c r="AU1" s="12" t="s">
        <v>250</v>
      </c>
      <c r="AV1" s="12" t="s">
        <v>251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43390.336982638888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192</v>
      </c>
      <c r="J4" s="29" t="s">
        <v>985</v>
      </c>
      <c r="K4" s="29" t="s">
        <v>1010</v>
      </c>
      <c r="L4" s="29" t="s">
        <v>985</v>
      </c>
      <c r="M4" s="29" t="s">
        <v>1010</v>
      </c>
      <c r="N4" s="28" t="s">
        <v>27</v>
      </c>
      <c r="O4" s="28" t="s">
        <v>28</v>
      </c>
      <c r="P4" s="29" t="s">
        <v>985</v>
      </c>
      <c r="Q4" s="9" t="s">
        <v>137</v>
      </c>
      <c r="R4" s="9" t="s">
        <v>138</v>
      </c>
      <c r="S4" s="8" t="s">
        <v>134</v>
      </c>
      <c r="T4" s="8" t="s">
        <v>193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136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203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1009</v>
      </c>
      <c r="AQ4" t="s">
        <v>200</v>
      </c>
      <c r="AR4" t="s">
        <v>202</v>
      </c>
      <c r="AS4" t="s">
        <v>194</v>
      </c>
      <c r="AT4" t="s">
        <v>201</v>
      </c>
      <c r="AU4" t="s">
        <v>184</v>
      </c>
      <c r="AV4" t="s">
        <v>944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975</v>
      </c>
      <c r="C6" s="31"/>
      <c r="D6" s="31"/>
      <c r="E6" s="31"/>
      <c r="F6" s="31"/>
      <c r="G6" s="32"/>
      <c r="H6" s="32"/>
      <c r="I6" s="33"/>
      <c r="J6" s="32">
        <v>12.776726566906657</v>
      </c>
      <c r="K6" s="32">
        <v>11.445832234409549</v>
      </c>
      <c r="L6" s="32">
        <v>7.0836636701924345</v>
      </c>
      <c r="M6" s="32">
        <v>6.5407761055593268</v>
      </c>
      <c r="N6" s="32"/>
      <c r="O6" s="32"/>
      <c r="P6" s="32">
        <v>3.3629901793878778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777</v>
      </c>
      <c r="C7" s="4">
        <v>22</v>
      </c>
      <c r="D7" s="4">
        <v>4</v>
      </c>
      <c r="E7" s="4">
        <v>15</v>
      </c>
      <c r="F7" s="4">
        <v>41</v>
      </c>
      <c r="G7" s="4">
        <v>222</v>
      </c>
      <c r="H7" s="4">
        <v>200</v>
      </c>
      <c r="I7" s="34">
        <v>48366.598553495925</v>
      </c>
      <c r="J7" s="35">
        <v>20.968756552736423</v>
      </c>
      <c r="K7" s="35">
        <v>18.231540565177756</v>
      </c>
      <c r="L7" s="35">
        <v>12.867955360342259</v>
      </c>
      <c r="M7" s="35">
        <v>11.417666765663162</v>
      </c>
      <c r="N7" s="4">
        <v>8.2230000000000008</v>
      </c>
      <c r="O7" s="4">
        <v>22.963967659014585</v>
      </c>
      <c r="P7" s="35">
        <v>1.8630000000000002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>
        <f>IF(ISERROR((IF(((J7/$J$6-1))&gt;($U$5/100),((J7/$J$6-1)),"")))=TRUE," ",((IF(((J7/$J$6-1))&gt;($U$5/100),((J7/$J$6-1)),""))))</f>
        <v>0.64116813824975827</v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0.81656780438203524</v>
      </c>
      <c r="X7" s="37" t="str">
        <f>IF(ISERROR((IF(((L7/$L$6-1))&lt;($X$5/100),((L7/$L$6-1)),"")))=TRUE," ",((IF(((L7/$L$6-1))&lt;($X$5/100),((L7/$L$6-1)),""))))</f>
        <v/>
      </c>
      <c r="Y7" s="1">
        <f t="shared" ref="Y7:Y36" si="0">IF(ISERROR((RANK(U7,U$7:U$184,0)))=TRUE," ",((RANK(U7,U$7:U$184,0))))</f>
        <v>2</v>
      </c>
      <c r="Z7" s="1" t="str">
        <f>IF(ISERROR((RANK(V7,V$7:V$184,1)))=TRUE," ",((RANK(V7,V$7:V$184,1))))</f>
        <v xml:space="preserve"> </v>
      </c>
      <c r="AA7" s="1">
        <f t="shared" ref="AA7:AA36" si="1">IF(ISERROR((RANK(W7,W$7:W$184,0)))=TRUE," ",((RANK(W7,W$7:W$184,0))))</f>
        <v>4</v>
      </c>
      <c r="AB7" s="1" t="str">
        <f>IF(ISERROR((RANK(X7,X$7:X$184,1)))=TRUE," ",((RANK(X7,X$7:X$184,1))))</f>
        <v xml:space="preserve"> </v>
      </c>
      <c r="AC7" s="1" t="str">
        <f t="shared" ref="AC7:AC36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6" si="3">IF(ISERROR((RANK(AK7,AK$7:AK$184,0)))=TRUE," ",((RANK(AK7,AK$7:AK$184,0))))</f>
        <v xml:space="preserve"> </v>
      </c>
      <c r="AN7" s="1" t="str">
        <f t="shared" ref="AN7:AN36" si="4">IF(ISERROR((RANK(AL7,AL$7:AL$184,0)))=TRUE," ",((RANK(AL7,AL$7:AL$184,0))))</f>
        <v xml:space="preserve"> </v>
      </c>
      <c r="AO7" t="s">
        <v>777</v>
      </c>
      <c r="AP7" t="s">
        <v>1028</v>
      </c>
      <c r="AQ7" s="22">
        <v>-64.116813824975821</v>
      </c>
      <c r="AR7" s="21">
        <v>-81.656780438203526</v>
      </c>
      <c r="AS7">
        <v>11.000000000000011</v>
      </c>
      <c r="AT7">
        <v>64.116813824975821</v>
      </c>
      <c r="AU7">
        <v>81.656780438203526</v>
      </c>
      <c r="AV7" t="s">
        <v>1631</v>
      </c>
    </row>
    <row r="8" spans="1:48" x14ac:dyDescent="0.25">
      <c r="A8" s="14">
        <v>1.1000000000000001E-10</v>
      </c>
      <c r="B8" t="s">
        <v>758</v>
      </c>
      <c r="C8" s="4">
        <v>19</v>
      </c>
      <c r="D8" s="4">
        <v>0</v>
      </c>
      <c r="E8" s="4">
        <v>14</v>
      </c>
      <c r="F8" s="4">
        <v>33</v>
      </c>
      <c r="G8" s="4">
        <v>215</v>
      </c>
      <c r="H8" s="4">
        <v>182.88</v>
      </c>
      <c r="I8" s="34">
        <v>89726.950053169552</v>
      </c>
      <c r="J8" s="35">
        <v>9.6767024710302127</v>
      </c>
      <c r="K8" s="35">
        <v>9.1894879654288726</v>
      </c>
      <c r="L8" s="35" t="s">
        <v>1019</v>
      </c>
      <c r="M8" s="35" t="s">
        <v>1019</v>
      </c>
      <c r="N8" s="4">
        <v>17.738</v>
      </c>
      <c r="O8" s="4">
        <v>17.35975969006088</v>
      </c>
      <c r="P8" s="35">
        <v>5.1695100612423452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36" si="7">IF(ISERROR((IF((G8/H8-1)&gt;($S$5/100),(G8/H8-1)+A8,"")))=TRUE," ",((IF((G8/H8-1)&gt;($S$5/100),(G8/H8-1)+A8,""))))</f>
        <v>0.17563429582303591</v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/>
      </c>
      <c r="V8" s="37" t="str">
        <f t="shared" ref="V8:V36" si="10">IF(ISERROR((IF(((J8/$J$6-1))&lt;($V$5/100),((J8/$J$6-1)),"")))=TRUE," ",((IF(((J8/$J$6-1))&lt;($V$5/100),((J8/$J$6-1)),""))))</f>
        <v/>
      </c>
      <c r="W8" s="37" t="str">
        <f t="shared" ref="W8:W36" si="11">IF(ISERROR((IF(((L8/$L$6-1))&gt;($W$5/100),((L8/$L$6-1)),"")))=TRUE," ",((IF(((L8/$L$6-1))&gt;($W$5/100),((L8/$L$6-1)),""))))</f>
        <v xml:space="preserve"> </v>
      </c>
      <c r="X8" s="37" t="str">
        <f t="shared" ref="X8:X36" si="12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>
        <f t="shared" si="2"/>
        <v>18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>
        <f t="shared" ref="AG8:AG36" si="17">IF(ISERROR((IF((AND(P8&gt;$AG$6,P8&lt;$AG$5))=TRUE,P8+A8," ")))=TRUE," ",((IF((AND(P8&gt;$AG$6,P8&lt;$AG$5))=TRUE,P8+A8," "))))</f>
        <v>5.1695100613523453</v>
      </c>
      <c r="AH8" s="38" t="str">
        <f t="shared" ref="AH8:AH36" si="18">IF(ISERROR(((IF(P8&lt;$AH$5,P8+A8," "))))=TRUE," ",((IF(P8&lt;$AH$5,P8+A8," "))))</f>
        <v xml:space="preserve"> </v>
      </c>
      <c r="AI8" s="1">
        <f t="shared" ref="AI8:AI36" si="19">IF(ISERROR((RANK(AG8,AG$7:AG$184,0)))=TRUE," ",((RANK(AG8,AG$7:AG$184,0))))</f>
        <v>7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758</v>
      </c>
      <c r="AP8" t="s">
        <v>1024</v>
      </c>
      <c r="AQ8" s="22">
        <v>24.263054231010152</v>
      </c>
      <c r="AR8" s="21" t="e">
        <v>#VALUE!</v>
      </c>
      <c r="AS8">
        <v>17.56342957130359</v>
      </c>
      <c r="AT8">
        <v>-24.263054231010152</v>
      </c>
      <c r="AU8" t="e">
        <v>#VALUE!</v>
      </c>
      <c r="AV8" t="s">
        <v>1632</v>
      </c>
    </row>
    <row r="9" spans="1:48" x14ac:dyDescent="0.25">
      <c r="A9" s="14">
        <v>1.2E-10</v>
      </c>
      <c r="B9" t="s">
        <v>764</v>
      </c>
      <c r="C9" s="4">
        <v>19</v>
      </c>
      <c r="D9" s="4">
        <v>0</v>
      </c>
      <c r="E9" s="4">
        <v>10</v>
      </c>
      <c r="F9" s="4">
        <v>29</v>
      </c>
      <c r="G9" s="4">
        <v>100</v>
      </c>
      <c r="H9" s="4">
        <v>69.23</v>
      </c>
      <c r="I9" s="34">
        <v>73499.382059633659</v>
      </c>
      <c r="J9" s="35">
        <v>10.088895365782571</v>
      </c>
      <c r="K9" s="35">
        <v>9.462821213778021</v>
      </c>
      <c r="L9" s="35">
        <v>6.2919307317073176</v>
      </c>
      <c r="M9" s="35">
        <v>5.9532961164253155</v>
      </c>
      <c r="N9" s="4">
        <v>6.3959999999999999</v>
      </c>
      <c r="O9" s="4">
        <v>2.5714285714285738</v>
      </c>
      <c r="P9" s="35">
        <v>4.8533872598584429</v>
      </c>
      <c r="Q9" s="36" t="str">
        <f t="shared" si="5"/>
        <v xml:space="preserve"> </v>
      </c>
      <c r="R9" s="36" t="str">
        <f t="shared" si="6"/>
        <v xml:space="preserve"> </v>
      </c>
      <c r="S9" s="37">
        <f t="shared" si="7"/>
        <v>0.44446049412548883</v>
      </c>
      <c r="T9" s="37" t="str">
        <f t="shared" si="8"/>
        <v/>
      </c>
      <c r="U9" s="37" t="str">
        <f t="shared" si="9"/>
        <v/>
      </c>
      <c r="V9" s="37" t="str">
        <f t="shared" si="10"/>
        <v/>
      </c>
      <c r="W9" s="37" t="str">
        <f t="shared" si="11"/>
        <v/>
      </c>
      <c r="X9" s="37">
        <f t="shared" si="12"/>
        <v>-0.11176884947497923</v>
      </c>
      <c r="Y9" s="1" t="str">
        <f t="shared" si="0"/>
        <v xml:space="preserve"> </v>
      </c>
      <c r="Z9" s="1" t="str">
        <f t="shared" si="13"/>
        <v xml:space="preserve"> </v>
      </c>
      <c r="AA9" s="1" t="str">
        <f t="shared" si="1"/>
        <v xml:space="preserve"> </v>
      </c>
      <c r="AB9" s="1">
        <f t="shared" si="14"/>
        <v>9</v>
      </c>
      <c r="AC9" s="1">
        <f t="shared" si="2"/>
        <v>1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4.8533872599784429</v>
      </c>
      <c r="AH9" s="38" t="str">
        <f t="shared" si="18"/>
        <v xml:space="preserve"> </v>
      </c>
      <c r="AI9" s="1">
        <f t="shared" si="19"/>
        <v>9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764</v>
      </c>
      <c r="AP9" t="s">
        <v>1022</v>
      </c>
      <c r="AQ9" s="22">
        <v>21.036931384959821</v>
      </c>
      <c r="AR9" s="21">
        <v>11.176884947497923</v>
      </c>
      <c r="AS9">
        <v>44.44604940054888</v>
      </c>
      <c r="AT9">
        <v>-21.036931384959821</v>
      </c>
      <c r="AU9">
        <v>-11.176884947497923</v>
      </c>
      <c r="AV9" t="s">
        <v>1633</v>
      </c>
    </row>
    <row r="10" spans="1:48" x14ac:dyDescent="0.25">
      <c r="A10" s="14">
        <v>1.2999999999999999E-10</v>
      </c>
      <c r="B10" t="s">
        <v>760</v>
      </c>
      <c r="C10" s="4">
        <v>24</v>
      </c>
      <c r="D10" s="4">
        <v>1</v>
      </c>
      <c r="E10" s="4">
        <v>9</v>
      </c>
      <c r="F10" s="4">
        <v>34</v>
      </c>
      <c r="G10" s="4">
        <v>95.5</v>
      </c>
      <c r="H10" s="4">
        <v>78.28</v>
      </c>
      <c r="I10" s="34">
        <v>84380.895068780854</v>
      </c>
      <c r="J10" s="35">
        <v>10.49892703862661</v>
      </c>
      <c r="K10" s="35">
        <v>9.4370102471368291</v>
      </c>
      <c r="L10" s="35">
        <v>9.2290226843734207</v>
      </c>
      <c r="M10" s="35">
        <v>8.5969717943154702</v>
      </c>
      <c r="N10" s="4">
        <v>5.7940000000000005</v>
      </c>
      <c r="O10" s="4">
        <v>-20.711708844823178</v>
      </c>
      <c r="P10" s="35">
        <v>3.8707204905467552</v>
      </c>
      <c r="Q10" s="36">
        <f t="shared" si="5"/>
        <v>70.588235294247653</v>
      </c>
      <c r="R10" s="36" t="str">
        <f t="shared" si="6"/>
        <v xml:space="preserve"> </v>
      </c>
      <c r="S10" s="37">
        <f t="shared" si="7"/>
        <v>0.21997956068186508</v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>
        <f t="shared" si="11"/>
        <v>0.30286008964662003</v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>
        <f t="shared" si="1"/>
        <v>11</v>
      </c>
      <c r="AB10" s="1" t="str">
        <f t="shared" si="14"/>
        <v xml:space="preserve"> </v>
      </c>
      <c r="AC10" s="1">
        <f t="shared" si="2"/>
        <v>13</v>
      </c>
      <c r="AD10" s="1" t="str">
        <f t="shared" si="15"/>
        <v xml:space="preserve"> </v>
      </c>
      <c r="AE10" s="1">
        <f t="shared" si="23"/>
        <v>4</v>
      </c>
      <c r="AF10" s="1" t="str">
        <f t="shared" si="16"/>
        <v xml:space="preserve"> </v>
      </c>
      <c r="AG10" s="38">
        <f t="shared" si="17"/>
        <v>3.8707204906767552</v>
      </c>
      <c r="AH10" s="38" t="str">
        <f t="shared" si="18"/>
        <v xml:space="preserve"> </v>
      </c>
      <c r="AI10" s="1">
        <f t="shared" si="19"/>
        <v>15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760</v>
      </c>
      <c r="AP10" t="s">
        <v>1054</v>
      </c>
      <c r="AQ10" s="22">
        <v>17.827723841095867</v>
      </c>
      <c r="AR10" s="21">
        <v>-30.286008964662003</v>
      </c>
      <c r="AS10">
        <v>21.997956055186506</v>
      </c>
      <c r="AT10">
        <v>-17.827723841095867</v>
      </c>
      <c r="AU10">
        <v>30.286008964662003</v>
      </c>
      <c r="AV10" t="s">
        <v>1634</v>
      </c>
    </row>
    <row r="11" spans="1:48" x14ac:dyDescent="0.25">
      <c r="A11" s="14">
        <v>1.3999999999999998E-10</v>
      </c>
      <c r="B11" t="s">
        <v>771</v>
      </c>
      <c r="C11" s="4">
        <v>7</v>
      </c>
      <c r="D11" s="4">
        <v>5</v>
      </c>
      <c r="E11" s="4">
        <v>23</v>
      </c>
      <c r="F11" s="4">
        <v>35</v>
      </c>
      <c r="G11" s="4">
        <v>98.5</v>
      </c>
      <c r="H11" s="4">
        <v>90.8</v>
      </c>
      <c r="I11" s="34">
        <v>26448.841808579578</v>
      </c>
      <c r="J11" s="35">
        <v>24.336638970785312</v>
      </c>
      <c r="K11" s="35">
        <v>22.615193026151932</v>
      </c>
      <c r="L11" s="35">
        <v>13.622550869749437</v>
      </c>
      <c r="M11" s="35">
        <v>12.733274219535669</v>
      </c>
      <c r="N11" s="4">
        <v>3.4380000000000002</v>
      </c>
      <c r="O11" s="4" t="s">
        <v>161</v>
      </c>
      <c r="P11" s="35">
        <v>0.79735682819383258</v>
      </c>
      <c r="Q11" s="36" t="str">
        <f t="shared" si="5"/>
        <v xml:space="preserve"> </v>
      </c>
      <c r="R11" s="36" t="str">
        <f t="shared" si="6"/>
        <v xml:space="preserve"> </v>
      </c>
      <c r="S11" s="37" t="str">
        <f t="shared" si="7"/>
        <v/>
      </c>
      <c r="T11" s="37" t="str">
        <f t="shared" si="8"/>
        <v/>
      </c>
      <c r="U11" s="37">
        <f t="shared" si="9"/>
        <v>0.9047632304991402</v>
      </c>
      <c r="V11" s="37" t="str">
        <f t="shared" si="10"/>
        <v/>
      </c>
      <c r="W11" s="37">
        <f t="shared" si="11"/>
        <v>0.92309396718991432</v>
      </c>
      <c r="X11" s="37" t="str">
        <f t="shared" si="12"/>
        <v/>
      </c>
      <c r="Y11" s="1">
        <f t="shared" si="0"/>
        <v>1</v>
      </c>
      <c r="Z11" s="1" t="str">
        <f t="shared" si="13"/>
        <v xml:space="preserve"> </v>
      </c>
      <c r="AA11" s="1">
        <f t="shared" si="1"/>
        <v>3</v>
      </c>
      <c r="AB11" s="1" t="str">
        <f t="shared" si="14"/>
        <v xml:space="preserve"> </v>
      </c>
      <c r="AC11" s="1" t="str">
        <f t="shared" si="2"/>
        <v xml:space="preserve"> </v>
      </c>
      <c r="AD11" s="1" t="str">
        <f t="shared" si="15"/>
        <v xml:space="preserve"> </v>
      </c>
      <c r="AE11" s="1" t="str">
        <f t="shared" si="23"/>
        <v xml:space="preserve"> </v>
      </c>
      <c r="AF11" s="1" t="str">
        <f t="shared" si="16"/>
        <v xml:space="preserve"> </v>
      </c>
      <c r="AG11" s="38" t="str">
        <f t="shared" si="17"/>
        <v xml:space="preserve"> </v>
      </c>
      <c r="AH11" s="38" t="str">
        <f t="shared" si="18"/>
        <v xml:space="preserve"> </v>
      </c>
      <c r="AI11" s="1" t="str">
        <f t="shared" si="19"/>
        <v xml:space="preserve"> 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771</v>
      </c>
      <c r="AP11" t="s">
        <v>1020</v>
      </c>
      <c r="AQ11" s="22">
        <v>-90.476323049914015</v>
      </c>
      <c r="AR11" s="21">
        <v>-92.309396718991437</v>
      </c>
      <c r="AS11">
        <v>8.4801762114537382</v>
      </c>
      <c r="AT11">
        <v>90.476323049914015</v>
      </c>
      <c r="AU11">
        <v>92.309396718991437</v>
      </c>
      <c r="AV11" t="s">
        <v>1635</v>
      </c>
    </row>
    <row r="12" spans="1:48" x14ac:dyDescent="0.25">
      <c r="A12" s="14">
        <v>1.4999999999999997E-10</v>
      </c>
      <c r="B12" t="s">
        <v>761</v>
      </c>
      <c r="C12" s="4">
        <v>11</v>
      </c>
      <c r="D12" s="4">
        <v>3</v>
      </c>
      <c r="E12" s="4">
        <v>21</v>
      </c>
      <c r="F12" s="4">
        <v>35</v>
      </c>
      <c r="G12" s="4">
        <v>85</v>
      </c>
      <c r="H12" s="4">
        <v>75.75</v>
      </c>
      <c r="I12" s="34">
        <v>56955.670630473585</v>
      </c>
      <c r="J12" s="35">
        <v>6.8763616557734206</v>
      </c>
      <c r="K12" s="35">
        <v>6.6441540215770551</v>
      </c>
      <c r="L12" s="35">
        <v>6.3373345042068134</v>
      </c>
      <c r="M12" s="35">
        <v>6.0987181147897296</v>
      </c>
      <c r="N12" s="4">
        <v>10.49</v>
      </c>
      <c r="O12" s="4">
        <v>-1.3059701492537366</v>
      </c>
      <c r="P12" s="35">
        <v>5.3531353135313529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>
        <f t="shared" si="12"/>
        <v>-0.10535920404099963</v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>
        <f t="shared" si="14"/>
        <v>10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>
        <f t="shared" si="17"/>
        <v>5.3531353136813529</v>
      </c>
      <c r="AH12" s="38" t="str">
        <f t="shared" si="18"/>
        <v xml:space="preserve"> </v>
      </c>
      <c r="AI12" s="1">
        <f t="shared" si="19"/>
        <v>4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761</v>
      </c>
      <c r="AP12" t="s">
        <v>1028</v>
      </c>
      <c r="AQ12" s="22">
        <v>46.180568083971764</v>
      </c>
      <c r="AR12" s="21">
        <v>10.535920404099963</v>
      </c>
      <c r="AS12">
        <v>12.211221122112214</v>
      </c>
      <c r="AT12">
        <v>-46.180568083971764</v>
      </c>
      <c r="AU12">
        <v>-10.535920404099963</v>
      </c>
      <c r="AV12" t="s">
        <v>1636</v>
      </c>
    </row>
    <row r="13" spans="1:48" x14ac:dyDescent="0.25">
      <c r="A13" s="14">
        <v>1.5999999999999996E-10</v>
      </c>
      <c r="B13" t="s">
        <v>762</v>
      </c>
      <c r="C13" s="4">
        <v>11</v>
      </c>
      <c r="D13" s="4">
        <v>3</v>
      </c>
      <c r="E13" s="4">
        <v>15</v>
      </c>
      <c r="F13" s="4">
        <v>29</v>
      </c>
      <c r="G13" s="4">
        <v>10</v>
      </c>
      <c r="H13" s="4">
        <v>8.7449999999999992</v>
      </c>
      <c r="I13" s="34">
        <v>12659.263830448552</v>
      </c>
      <c r="J13" s="35">
        <v>10.460526315789473</v>
      </c>
      <c r="K13" s="35">
        <v>7.7733333333333325</v>
      </c>
      <c r="L13" s="35" t="s">
        <v>1019</v>
      </c>
      <c r="M13" s="35" t="s">
        <v>1019</v>
      </c>
      <c r="N13" s="4">
        <v>0.73599999999999999</v>
      </c>
      <c r="O13" s="4">
        <v>72.454020714771204</v>
      </c>
      <c r="P13" s="35">
        <v>3.4534019439679819</v>
      </c>
      <c r="Q13" s="36" t="str">
        <f t="shared" si="5"/>
        <v xml:space="preserve"> </v>
      </c>
      <c r="R13" s="36" t="str">
        <f t="shared" si="6"/>
        <v xml:space="preserve"> </v>
      </c>
      <c r="S13" s="37" t="str">
        <f t="shared" si="7"/>
        <v/>
      </c>
      <c r="T13" s="37" t="str">
        <f t="shared" si="8"/>
        <v/>
      </c>
      <c r="U13" s="37" t="str">
        <f t="shared" si="9"/>
        <v/>
      </c>
      <c r="V13" s="37" t="str">
        <f t="shared" si="10"/>
        <v/>
      </c>
      <c r="W13" s="37" t="str">
        <f t="shared" si="11"/>
        <v xml:space="preserve"> </v>
      </c>
      <c r="X13" s="37" t="str">
        <f t="shared" si="12"/>
        <v xml:space="preserve"> </v>
      </c>
      <c r="Y13" s="1" t="str">
        <f t="shared" si="0"/>
        <v xml:space="preserve"> </v>
      </c>
      <c r="Z13" s="1" t="str">
        <f t="shared" si="13"/>
        <v xml:space="preserve"> </v>
      </c>
      <c r="AA13" s="1" t="str">
        <f t="shared" si="1"/>
        <v xml:space="preserve"> </v>
      </c>
      <c r="AB13" s="1" t="str">
        <f t="shared" si="14"/>
        <v xml:space="preserve"> </v>
      </c>
      <c r="AC13" s="1" t="str">
        <f t="shared" si="2"/>
        <v xml:space="preserve"> 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3.453401944127982</v>
      </c>
      <c r="AH13" s="38" t="str">
        <f t="shared" si="18"/>
        <v xml:space="preserve"> </v>
      </c>
      <c r="AI13" s="1">
        <f t="shared" si="19"/>
        <v>18</v>
      </c>
      <c r="AJ13" s="1" t="str">
        <f t="shared" si="20"/>
        <v xml:space="preserve"> </v>
      </c>
      <c r="AK13" s="25">
        <f t="shared" si="21"/>
        <v>72.454020714931204</v>
      </c>
      <c r="AL13" s="25" t="str">
        <f t="shared" si="22"/>
        <v xml:space="preserve"> </v>
      </c>
      <c r="AM13" s="1">
        <f t="shared" si="3"/>
        <v>1</v>
      </c>
      <c r="AN13" s="1" t="str">
        <f t="shared" si="4"/>
        <v xml:space="preserve"> </v>
      </c>
      <c r="AO13" t="s">
        <v>762</v>
      </c>
      <c r="AP13" t="s">
        <v>1024</v>
      </c>
      <c r="AQ13" s="22">
        <v>18.128275963238003</v>
      </c>
      <c r="AR13" s="21" t="e">
        <v>#VALUE!</v>
      </c>
      <c r="AS13">
        <v>14.35105774728418</v>
      </c>
      <c r="AT13">
        <v>-18.128275963238003</v>
      </c>
      <c r="AU13" t="e">
        <v>#VALUE!</v>
      </c>
      <c r="AV13" t="s">
        <v>1637</v>
      </c>
    </row>
    <row r="14" spans="1:48" x14ac:dyDescent="0.25">
      <c r="A14" s="14">
        <v>1.6999999999999996E-10</v>
      </c>
      <c r="B14" t="s">
        <v>786</v>
      </c>
      <c r="C14" s="4">
        <v>16</v>
      </c>
      <c r="D14" s="4">
        <v>3</v>
      </c>
      <c r="E14" s="4">
        <v>16</v>
      </c>
      <c r="F14" s="4">
        <v>35</v>
      </c>
      <c r="G14" s="4">
        <v>189</v>
      </c>
      <c r="H14" s="4">
        <v>140.6</v>
      </c>
      <c r="I14" s="34">
        <v>32504.880807381731</v>
      </c>
      <c r="J14" s="35">
        <v>8.9428825849128604</v>
      </c>
      <c r="K14" s="35">
        <v>7.9786630348428096</v>
      </c>
      <c r="L14" s="35">
        <v>4.5957087827805934</v>
      </c>
      <c r="M14" s="35">
        <v>4.1833170051234916</v>
      </c>
      <c r="N14" s="4">
        <v>14.194000000000001</v>
      </c>
      <c r="O14" s="4">
        <v>-28.214285714285719</v>
      </c>
      <c r="P14" s="35">
        <v>3.4630156472261735</v>
      </c>
      <c r="Q14" s="36" t="str">
        <f t="shared" si="5"/>
        <v xml:space="preserve"> </v>
      </c>
      <c r="R14" s="36" t="str">
        <f t="shared" si="6"/>
        <v xml:space="preserve"> </v>
      </c>
      <c r="S14" s="37">
        <f t="shared" si="7"/>
        <v>0.34423897598792319</v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>
        <f t="shared" si="12"/>
        <v>-0.35122431036371515</v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>
        <f t="shared" si="14"/>
        <v>4</v>
      </c>
      <c r="AC14" s="1">
        <f t="shared" si="2"/>
        <v>6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3.4630156473961735</v>
      </c>
      <c r="AH14" s="38" t="str">
        <f t="shared" si="18"/>
        <v xml:space="preserve"> </v>
      </c>
      <c r="AI14" s="1">
        <f t="shared" si="19"/>
        <v>17</v>
      </c>
      <c r="AJ14" s="1" t="str">
        <f t="shared" si="20"/>
        <v xml:space="preserve"> </v>
      </c>
      <c r="AK14" s="25" t="str">
        <f t="shared" si="21"/>
        <v xml:space="preserve"> </v>
      </c>
      <c r="AL14" s="25" t="str">
        <f t="shared" si="22"/>
        <v xml:space="preserve"> </v>
      </c>
      <c r="AM14" s="1" t="str">
        <f t="shared" si="3"/>
        <v xml:space="preserve"> </v>
      </c>
      <c r="AN14" s="1" t="str">
        <f t="shared" si="4"/>
        <v xml:space="preserve"> </v>
      </c>
      <c r="AO14" t="s">
        <v>786</v>
      </c>
      <c r="AP14" t="s">
        <v>1028</v>
      </c>
      <c r="AQ14" s="22">
        <v>30.006464972991896</v>
      </c>
      <c r="AR14" s="21">
        <v>35.122431036371516</v>
      </c>
      <c r="AS14">
        <v>34.423897581792318</v>
      </c>
      <c r="AT14">
        <v>-30.006464972991896</v>
      </c>
      <c r="AU14">
        <v>-35.122431036371516</v>
      </c>
      <c r="AV14" t="s">
        <v>1638</v>
      </c>
    </row>
    <row r="15" spans="1:48" x14ac:dyDescent="0.25">
      <c r="A15" s="14">
        <v>1.7999999999999995E-10</v>
      </c>
      <c r="B15" t="s">
        <v>781</v>
      </c>
      <c r="C15" s="4">
        <v>13</v>
      </c>
      <c r="D15" s="4">
        <v>5</v>
      </c>
      <c r="E15" s="4">
        <v>15</v>
      </c>
      <c r="F15" s="4">
        <v>33</v>
      </c>
      <c r="G15" s="4">
        <v>65.5</v>
      </c>
      <c r="H15" s="4">
        <v>53.23</v>
      </c>
      <c r="I15" s="34">
        <v>65825.555255790357</v>
      </c>
      <c r="J15" s="35">
        <v>6.0160488245931276</v>
      </c>
      <c r="K15" s="35">
        <v>5.9236590251502328</v>
      </c>
      <c r="L15" s="35">
        <v>2.0494261622603087</v>
      </c>
      <c r="M15" s="35">
        <v>1.9806359447794957</v>
      </c>
      <c r="N15" s="4">
        <v>8.4329999999999998</v>
      </c>
      <c r="O15" s="4">
        <v>3.7473566413409301</v>
      </c>
      <c r="P15" s="35">
        <v>6.7743753522449746</v>
      </c>
      <c r="Q15" s="36" t="str">
        <f t="shared" si="5"/>
        <v xml:space="preserve"> </v>
      </c>
      <c r="R15" s="36" t="str">
        <f t="shared" si="6"/>
        <v xml:space="preserve"> </v>
      </c>
      <c r="S15" s="37">
        <f t="shared" si="7"/>
        <v>0.23050911158334395</v>
      </c>
      <c r="T15" s="37" t="str">
        <f t="shared" si="8"/>
        <v/>
      </c>
      <c r="U15" s="37" t="str">
        <f t="shared" si="9"/>
        <v/>
      </c>
      <c r="V15" s="37" t="str">
        <f t="shared" si="10"/>
        <v/>
      </c>
      <c r="W15" s="37" t="str">
        <f t="shared" si="11"/>
        <v/>
      </c>
      <c r="X15" s="37">
        <f t="shared" si="12"/>
        <v>-0.71068274022040989</v>
      </c>
      <c r="Y15" s="1" t="str">
        <f t="shared" si="0"/>
        <v xml:space="preserve"> </v>
      </c>
      <c r="Z15" s="1" t="str">
        <f t="shared" si="13"/>
        <v xml:space="preserve"> </v>
      </c>
      <c r="AA15" s="1" t="str">
        <f t="shared" si="1"/>
        <v xml:space="preserve"> </v>
      </c>
      <c r="AB15" s="1">
        <f t="shared" si="14"/>
        <v>2</v>
      </c>
      <c r="AC15" s="1">
        <f t="shared" si="2"/>
        <v>12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6.7743753524249746</v>
      </c>
      <c r="AH15" s="38" t="str">
        <f t="shared" si="18"/>
        <v xml:space="preserve"> </v>
      </c>
      <c r="AI15" s="1">
        <f t="shared" si="19"/>
        <v>2</v>
      </c>
      <c r="AJ15" s="1" t="str">
        <f t="shared" si="20"/>
        <v xml:space="preserve"> </v>
      </c>
      <c r="AK15" s="25" t="str">
        <f t="shared" si="21"/>
        <v xml:space="preserve"> </v>
      </c>
      <c r="AL15" s="25" t="str">
        <f t="shared" si="22"/>
        <v xml:space="preserve"> </v>
      </c>
      <c r="AM15" s="1" t="str">
        <f t="shared" si="3"/>
        <v xml:space="preserve"> </v>
      </c>
      <c r="AN15" s="1" t="str">
        <f t="shared" si="4"/>
        <v xml:space="preserve"> </v>
      </c>
      <c r="AO15" t="s">
        <v>781</v>
      </c>
      <c r="AP15" t="s">
        <v>1028</v>
      </c>
      <c r="AQ15" s="22">
        <v>52.914005061551073</v>
      </c>
      <c r="AR15" s="21">
        <v>71.068274022040995</v>
      </c>
      <c r="AS15">
        <v>23.050911140334396</v>
      </c>
      <c r="AT15">
        <v>-52.914005061551073</v>
      </c>
      <c r="AU15">
        <v>-71.068274022040995</v>
      </c>
      <c r="AV15" t="s">
        <v>1639</v>
      </c>
    </row>
    <row r="16" spans="1:48" x14ac:dyDescent="0.25">
      <c r="A16" s="14">
        <v>1.8999999999999994E-10</v>
      </c>
      <c r="B16" t="s">
        <v>784</v>
      </c>
      <c r="C16" s="4">
        <v>7</v>
      </c>
      <c r="D16" s="4">
        <v>6</v>
      </c>
      <c r="E16" s="4">
        <v>9</v>
      </c>
      <c r="F16" s="4">
        <v>22</v>
      </c>
      <c r="G16" s="4">
        <v>119.5</v>
      </c>
      <c r="H16" s="4">
        <v>111.5</v>
      </c>
      <c r="I16" s="34">
        <v>24874.390396638708</v>
      </c>
      <c r="J16" s="35">
        <v>18.463321742010269</v>
      </c>
      <c r="K16" s="35">
        <v>16.731692677070829</v>
      </c>
      <c r="L16" s="35">
        <v>12.769220055710306</v>
      </c>
      <c r="M16" s="35">
        <v>11.735315847329151</v>
      </c>
      <c r="N16" s="4">
        <v>5.234</v>
      </c>
      <c r="O16" s="4">
        <v>20.566037735849051</v>
      </c>
      <c r="P16" s="35">
        <v>2.6762331838565019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>
        <f t="shared" si="11"/>
        <v>0.80262935258237889</v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>
        <f t="shared" si="1"/>
        <v>5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2.6762331840465019</v>
      </c>
      <c r="AH16" s="38" t="str">
        <f t="shared" si="18"/>
        <v xml:space="preserve"> </v>
      </c>
      <c r="AI16" s="1">
        <f t="shared" si="19"/>
        <v>20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784</v>
      </c>
      <c r="AP16" t="s">
        <v>1024</v>
      </c>
      <c r="AQ16" s="22">
        <v>-44.507449895911641</v>
      </c>
      <c r="AR16" s="21">
        <v>-80.262935258237889</v>
      </c>
      <c r="AS16">
        <v>7.1748878923766801</v>
      </c>
      <c r="AT16">
        <v>44.507449895911641</v>
      </c>
      <c r="AU16">
        <v>80.262935258237889</v>
      </c>
      <c r="AV16" t="s">
        <v>1640</v>
      </c>
    </row>
    <row r="17" spans="1:48" x14ac:dyDescent="0.25">
      <c r="A17" s="14">
        <v>1.9999999999999993E-10</v>
      </c>
      <c r="B17" t="s">
        <v>763</v>
      </c>
      <c r="C17" s="4">
        <v>3</v>
      </c>
      <c r="D17" s="4">
        <v>17</v>
      </c>
      <c r="E17" s="4">
        <v>13</v>
      </c>
      <c r="F17" s="4">
        <v>33</v>
      </c>
      <c r="G17" s="4">
        <v>9</v>
      </c>
      <c r="H17" s="4">
        <v>9.6189999999999998</v>
      </c>
      <c r="I17" s="34">
        <v>22979.628394794301</v>
      </c>
      <c r="J17" s="35">
        <v>11.492234169653525</v>
      </c>
      <c r="K17" s="35">
        <v>8.2354452054794525</v>
      </c>
      <c r="L17" s="35" t="s">
        <v>1019</v>
      </c>
      <c r="M17" s="35" t="s">
        <v>1019</v>
      </c>
      <c r="N17" s="4">
        <v>0.38700000000000001</v>
      </c>
      <c r="O17" s="4">
        <v>-24.872073836838837</v>
      </c>
      <c r="P17" s="35">
        <v>2.7653602245555673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 t="str">
        <f t="shared" si="8"/>
        <v/>
      </c>
      <c r="U17" s="37" t="str">
        <f t="shared" si="9"/>
        <v/>
      </c>
      <c r="V17" s="37" t="str">
        <f t="shared" si="10"/>
        <v/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 t="str">
        <f t="shared" si="15"/>
        <v xml:space="preserve"> </v>
      </c>
      <c r="AE17" s="1" t="str">
        <f t="shared" si="23"/>
        <v xml:space="preserve"> </v>
      </c>
      <c r="AF17" s="1" t="str">
        <f t="shared" si="16"/>
        <v xml:space="preserve"> </v>
      </c>
      <c r="AG17" s="38">
        <f t="shared" si="17"/>
        <v>2.7653602247555673</v>
      </c>
      <c r="AH17" s="38" t="str">
        <f t="shared" si="18"/>
        <v xml:space="preserve"> </v>
      </c>
      <c r="AI17" s="1">
        <f t="shared" si="19"/>
        <v>19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763</v>
      </c>
      <c r="AP17" t="s">
        <v>1024</v>
      </c>
      <c r="AQ17" s="22">
        <v>10.053376273858206</v>
      </c>
      <c r="AR17" s="21" t="e">
        <v>#VALUE!</v>
      </c>
      <c r="AS17">
        <v>-6.43518037218006</v>
      </c>
      <c r="AT17">
        <v>-10.053376273858206</v>
      </c>
      <c r="AU17" t="e">
        <v>#VALUE!</v>
      </c>
      <c r="AV17" t="s">
        <v>1641</v>
      </c>
    </row>
    <row r="18" spans="1:48" x14ac:dyDescent="0.25">
      <c r="A18" s="14">
        <v>2.0999999999999992E-10</v>
      </c>
      <c r="B18" t="s">
        <v>779</v>
      </c>
      <c r="C18" s="4">
        <v>19</v>
      </c>
      <c r="D18" s="4">
        <v>2</v>
      </c>
      <c r="E18" s="4">
        <v>9</v>
      </c>
      <c r="F18" s="4">
        <v>30</v>
      </c>
      <c r="G18" s="4">
        <v>37.599998474121094</v>
      </c>
      <c r="H18" s="4">
        <v>29</v>
      </c>
      <c r="I18" s="34">
        <v>41449.067296731111</v>
      </c>
      <c r="J18" s="35">
        <v>12.724879333040807</v>
      </c>
      <c r="K18" s="35">
        <v>11.40833988985051</v>
      </c>
      <c r="L18" s="35">
        <v>6.6197677534021269</v>
      </c>
      <c r="M18" s="35">
        <v>6.0309848027489519</v>
      </c>
      <c r="N18" s="4">
        <v>1.7810000000000001</v>
      </c>
      <c r="O18" s="4">
        <v>-57.64705882352942</v>
      </c>
      <c r="P18" s="35">
        <v>4.3344827586206902</v>
      </c>
      <c r="Q18" s="36" t="str">
        <f t="shared" si="5"/>
        <v xml:space="preserve"> </v>
      </c>
      <c r="R18" s="36" t="str">
        <f t="shared" si="6"/>
        <v xml:space="preserve"> </v>
      </c>
      <c r="S18" s="37">
        <f t="shared" si="7"/>
        <v>0.29655167173141694</v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>
        <f t="shared" si="2"/>
        <v>8</v>
      </c>
      <c r="AD18" s="1" t="str">
        <f t="shared" si="15"/>
        <v xml:space="preserve"> </v>
      </c>
      <c r="AE18" s="1" t="str">
        <f t="shared" si="23"/>
        <v xml:space="preserve"> </v>
      </c>
      <c r="AF18" s="1" t="str">
        <f t="shared" si="16"/>
        <v xml:space="preserve"> </v>
      </c>
      <c r="AG18" s="38">
        <f t="shared" si="17"/>
        <v>4.3344827588306902</v>
      </c>
      <c r="AH18" s="38" t="str">
        <f t="shared" si="18"/>
        <v xml:space="preserve"> </v>
      </c>
      <c r="AI18" s="1">
        <f t="shared" si="19"/>
        <v>12</v>
      </c>
      <c r="AJ18" s="1" t="str">
        <f t="shared" si="20"/>
        <v xml:space="preserve"> </v>
      </c>
      <c r="AK18" s="25" t="str">
        <f t="shared" si="21"/>
        <v xml:space="preserve"> </v>
      </c>
      <c r="AL18" s="25">
        <f t="shared" si="22"/>
        <v>-57.647058823319419</v>
      </c>
      <c r="AM18" s="1" t="str">
        <f t="shared" si="3"/>
        <v xml:space="preserve"> </v>
      </c>
      <c r="AN18" s="1">
        <f t="shared" si="4"/>
        <v>1</v>
      </c>
      <c r="AO18" t="s">
        <v>779</v>
      </c>
      <c r="AP18" t="s">
        <v>1031</v>
      </c>
      <c r="AQ18" s="22">
        <v>0.40579434485309429</v>
      </c>
      <c r="AR18" s="21">
        <v>6.5488134161754363</v>
      </c>
      <c r="AS18">
        <v>29.655167152141694</v>
      </c>
      <c r="AT18">
        <v>-0.40579434485309429</v>
      </c>
      <c r="AU18">
        <v>-6.5488134161754363</v>
      </c>
      <c r="AV18" t="s">
        <v>1642</v>
      </c>
    </row>
    <row r="19" spans="1:48" x14ac:dyDescent="0.25">
      <c r="A19" s="14">
        <v>2.1999999999999991E-10</v>
      </c>
      <c r="B19" t="s">
        <v>778</v>
      </c>
      <c r="C19" s="4">
        <v>20</v>
      </c>
      <c r="D19" s="4">
        <v>2</v>
      </c>
      <c r="E19" s="4">
        <v>7</v>
      </c>
      <c r="F19" s="4">
        <v>29</v>
      </c>
      <c r="G19" s="4">
        <v>17</v>
      </c>
      <c r="H19" s="4">
        <v>14.26</v>
      </c>
      <c r="I19" s="34">
        <v>78483.761167035496</v>
      </c>
      <c r="J19" s="35">
        <v>13.377110694183864</v>
      </c>
      <c r="K19" s="35">
        <v>12.261392949269132</v>
      </c>
      <c r="L19" s="35">
        <v>5.6069542735570277</v>
      </c>
      <c r="M19" s="35">
        <v>5.2449180173024423</v>
      </c>
      <c r="N19" s="4">
        <v>0.94400000000000006</v>
      </c>
      <c r="O19" s="4">
        <v>-21.598980453124518</v>
      </c>
      <c r="P19" s="35">
        <v>5.3295932678821885</v>
      </c>
      <c r="Q19" s="36" t="str">
        <f t="shared" si="5"/>
        <v xml:space="preserve"> </v>
      </c>
      <c r="R19" s="36" t="str">
        <f t="shared" si="6"/>
        <v xml:space="preserve"> </v>
      </c>
      <c r="S19" s="37">
        <f t="shared" si="7"/>
        <v>0.19214586277259468</v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>
        <f t="shared" si="12"/>
        <v>-0.20846689868256985</v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>
        <f t="shared" si="14"/>
        <v>7</v>
      </c>
      <c r="AC19" s="1">
        <f t="shared" si="2"/>
        <v>17</v>
      </c>
      <c r="AD19" s="1" t="str">
        <f t="shared" si="15"/>
        <v xml:space="preserve"> </v>
      </c>
      <c r="AE19" s="1" t="str">
        <f t="shared" si="23"/>
        <v xml:space="preserve"> </v>
      </c>
      <c r="AF19" s="1" t="str">
        <f t="shared" si="16"/>
        <v xml:space="preserve"> </v>
      </c>
      <c r="AG19" s="38">
        <f t="shared" si="17"/>
        <v>5.3295932681021885</v>
      </c>
      <c r="AH19" s="38" t="str">
        <f t="shared" si="18"/>
        <v xml:space="preserve"> </v>
      </c>
      <c r="AI19" s="1">
        <f t="shared" si="19"/>
        <v>5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778</v>
      </c>
      <c r="AP19" t="s">
        <v>1047</v>
      </c>
      <c r="AQ19" s="22">
        <v>-4.6990449715992089</v>
      </c>
      <c r="AR19" s="21">
        <v>20.846689868256984</v>
      </c>
      <c r="AS19">
        <v>19.214586255259469</v>
      </c>
      <c r="AT19">
        <v>4.6990449715992089</v>
      </c>
      <c r="AU19">
        <v>-20.846689868256984</v>
      </c>
      <c r="AV19" t="s">
        <v>1643</v>
      </c>
    </row>
    <row r="20" spans="1:48" x14ac:dyDescent="0.25">
      <c r="A20" s="14">
        <v>2.299999999999999E-10</v>
      </c>
      <c r="B20" t="s">
        <v>770</v>
      </c>
      <c r="C20" s="4">
        <v>18</v>
      </c>
      <c r="D20" s="4">
        <v>0</v>
      </c>
      <c r="E20" s="4">
        <v>9</v>
      </c>
      <c r="F20" s="4">
        <v>27</v>
      </c>
      <c r="G20" s="4">
        <v>10.199999809265137</v>
      </c>
      <c r="H20" s="4">
        <v>8.4600000000000009</v>
      </c>
      <c r="I20" s="34">
        <v>21524.358126440118</v>
      </c>
      <c r="J20" s="35">
        <v>12.350364963503649</v>
      </c>
      <c r="K20" s="35">
        <v>11.250000000000002</v>
      </c>
      <c r="L20" s="35">
        <v>4.8191641821112015</v>
      </c>
      <c r="M20" s="35">
        <v>3.945932629765565</v>
      </c>
      <c r="N20" s="4">
        <v>0.65500000000000003</v>
      </c>
      <c r="O20" s="4">
        <v>3.1911874725898457</v>
      </c>
      <c r="P20" s="35">
        <v>5.6028368794326244</v>
      </c>
      <c r="Q20" s="36" t="str">
        <f t="shared" si="5"/>
        <v xml:space="preserve"> </v>
      </c>
      <c r="R20" s="36" t="str">
        <f t="shared" si="6"/>
        <v xml:space="preserve"> </v>
      </c>
      <c r="S20" s="37">
        <f t="shared" si="7"/>
        <v>0.20567373654975604</v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>
        <f t="shared" si="12"/>
        <v>-0.31967913688648009</v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>
        <f t="shared" si="14"/>
        <v>6</v>
      </c>
      <c r="AC20" s="1">
        <f t="shared" si="2"/>
        <v>16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5.6028368796626244</v>
      </c>
      <c r="AH20" s="38" t="str">
        <f t="shared" si="18"/>
        <v xml:space="preserve"> </v>
      </c>
      <c r="AI20" s="1">
        <f t="shared" si="19"/>
        <v>3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770</v>
      </c>
      <c r="AP20" t="s">
        <v>1026</v>
      </c>
      <c r="AQ20" s="22">
        <v>3.337017515169638</v>
      </c>
      <c r="AR20" s="21">
        <v>31.967913688648007</v>
      </c>
      <c r="AS20">
        <v>20.567373631975606</v>
      </c>
      <c r="AT20">
        <v>-3.337017515169638</v>
      </c>
      <c r="AU20">
        <v>-31.967913688648007</v>
      </c>
      <c r="AV20" t="s">
        <v>1644</v>
      </c>
    </row>
    <row r="21" spans="1:48" x14ac:dyDescent="0.25">
      <c r="A21" s="14">
        <v>2.399999999999999E-10</v>
      </c>
      <c r="B21" t="s">
        <v>780</v>
      </c>
      <c r="C21" s="4">
        <v>14</v>
      </c>
      <c r="D21" s="4">
        <v>0</v>
      </c>
      <c r="E21" s="4">
        <v>14</v>
      </c>
      <c r="F21" s="4">
        <v>28</v>
      </c>
      <c r="G21" s="4">
        <v>96</v>
      </c>
      <c r="H21" s="4">
        <v>85.72</v>
      </c>
      <c r="I21" s="34">
        <v>30610.577525789158</v>
      </c>
      <c r="J21" s="35">
        <v>17.64149001852233</v>
      </c>
      <c r="K21" s="35">
        <v>15.803834808259586</v>
      </c>
      <c r="L21" s="35">
        <v>9.6573208161367212</v>
      </c>
      <c r="M21" s="35">
        <v>9.003137159269496</v>
      </c>
      <c r="N21" s="4">
        <v>4.2389999999999999</v>
      </c>
      <c r="O21" s="4">
        <v>16.694915254237294</v>
      </c>
      <c r="P21" s="35">
        <v>1.4454036397573495</v>
      </c>
      <c r="Q21" s="36" t="str">
        <f t="shared" si="5"/>
        <v xml:space="preserve"> </v>
      </c>
      <c r="R21" s="36" t="str">
        <f t="shared" si="6"/>
        <v xml:space="preserve"> </v>
      </c>
      <c r="S21" s="37" t="str">
        <f t="shared" si="7"/>
        <v/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>
        <f t="shared" si="11"/>
        <v>0.36332288851799355</v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>
        <f t="shared" si="1"/>
        <v>9</v>
      </c>
      <c r="AB21" s="1" t="str">
        <f t="shared" si="14"/>
        <v xml:space="preserve"> </v>
      </c>
      <c r="AC21" s="1" t="str">
        <f t="shared" si="2"/>
        <v xml:space="preserve"> 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780</v>
      </c>
      <c r="AP21" t="s">
        <v>1054</v>
      </c>
      <c r="AQ21" s="22">
        <v>-38.075194191100771</v>
      </c>
      <c r="AR21" s="21">
        <v>-36.332288851799355</v>
      </c>
      <c r="AS21">
        <v>11.992533831077923</v>
      </c>
      <c r="AT21">
        <v>38.075194191100771</v>
      </c>
      <c r="AU21">
        <v>36.332288851799355</v>
      </c>
      <c r="AV21" t="s">
        <v>1645</v>
      </c>
    </row>
    <row r="22" spans="1:48" x14ac:dyDescent="0.25">
      <c r="A22" s="14">
        <v>2.4999999999999991E-10</v>
      </c>
      <c r="B22" t="s">
        <v>774</v>
      </c>
      <c r="C22" s="4">
        <v>18</v>
      </c>
      <c r="D22" s="4">
        <v>1</v>
      </c>
      <c r="E22" s="4">
        <v>7</v>
      </c>
      <c r="F22" s="4">
        <v>26</v>
      </c>
      <c r="G22" s="4">
        <v>77.5</v>
      </c>
      <c r="H22" s="4">
        <v>68.959999999999994</v>
      </c>
      <c r="I22" s="34">
        <v>44325.956084023237</v>
      </c>
      <c r="J22" s="35">
        <v>18.296630405943219</v>
      </c>
      <c r="K22" s="35">
        <v>16.600866634569091</v>
      </c>
      <c r="L22" s="35">
        <v>9.4152735852084692</v>
      </c>
      <c r="M22" s="35">
        <v>8.8796887395543305</v>
      </c>
      <c r="N22" s="4">
        <v>3.3970000000000002</v>
      </c>
      <c r="O22" s="4">
        <v>-0.76591240438576214</v>
      </c>
      <c r="P22" s="35">
        <v>1.2137470997679816</v>
      </c>
      <c r="Q22" s="36" t="str">
        <f t="shared" si="5"/>
        <v xml:space="preserve"> </v>
      </c>
      <c r="R22" s="36" t="str">
        <f t="shared" si="6"/>
        <v xml:space="preserve"> </v>
      </c>
      <c r="S22" s="37" t="str">
        <f t="shared" si="7"/>
        <v/>
      </c>
      <c r="T22" s="37" t="str">
        <f t="shared" si="8"/>
        <v/>
      </c>
      <c r="U22" s="37" t="str">
        <f t="shared" si="9"/>
        <v/>
      </c>
      <c r="V22" s="37" t="str">
        <f t="shared" si="10"/>
        <v/>
      </c>
      <c r="W22" s="37">
        <f t="shared" si="11"/>
        <v>0.32915310827464705</v>
      </c>
      <c r="X22" s="37" t="str">
        <f t="shared" si="12"/>
        <v/>
      </c>
      <c r="Y22" s="1" t="str">
        <f t="shared" si="0"/>
        <v xml:space="preserve"> </v>
      </c>
      <c r="Z22" s="1" t="str">
        <f t="shared" si="13"/>
        <v xml:space="preserve"> </v>
      </c>
      <c r="AA22" s="1">
        <f t="shared" si="1"/>
        <v>10</v>
      </c>
      <c r="AB22" s="1" t="str">
        <f t="shared" si="14"/>
        <v xml:space="preserve"> </v>
      </c>
      <c r="AC22" s="1" t="str">
        <f t="shared" si="2"/>
        <v xml:space="preserve"> 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 t="str">
        <f t="shared" si="17"/>
        <v xml:space="preserve"> </v>
      </c>
      <c r="AH22" s="38" t="str">
        <f t="shared" si="18"/>
        <v xml:space="preserve"> </v>
      </c>
      <c r="AI22" s="1" t="str">
        <f t="shared" si="19"/>
        <v xml:space="preserve"> 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774</v>
      </c>
      <c r="AP22" t="s">
        <v>1054</v>
      </c>
      <c r="AQ22" s="22">
        <v>-43.202801673269065</v>
      </c>
      <c r="AR22" s="21">
        <v>-32.915310827464708</v>
      </c>
      <c r="AS22">
        <v>12.383990719257554</v>
      </c>
      <c r="AT22">
        <v>43.202801673269065</v>
      </c>
      <c r="AU22">
        <v>32.915310827464708</v>
      </c>
      <c r="AV22" t="s">
        <v>1646</v>
      </c>
    </row>
    <row r="23" spans="1:48" x14ac:dyDescent="0.25">
      <c r="A23" s="14">
        <v>2.5999999999999993E-10</v>
      </c>
      <c r="B23" t="s">
        <v>772</v>
      </c>
      <c r="C23" s="4">
        <v>23</v>
      </c>
      <c r="D23" s="4">
        <v>0</v>
      </c>
      <c r="E23" s="4">
        <v>7</v>
      </c>
      <c r="F23" s="4">
        <v>30</v>
      </c>
      <c r="G23" s="4">
        <v>88</v>
      </c>
      <c r="H23" s="4">
        <v>62.42</v>
      </c>
      <c r="I23" s="34">
        <v>14316.002591309205</v>
      </c>
      <c r="J23" s="35">
        <v>8.7215313678915756</v>
      </c>
      <c r="K23" s="35">
        <v>7.6720747295968525</v>
      </c>
      <c r="L23" s="35">
        <v>6.8697805620069206</v>
      </c>
      <c r="M23" s="35">
        <v>6.4702904487411326</v>
      </c>
      <c r="N23" s="4">
        <v>6.1770000000000005</v>
      </c>
      <c r="O23" s="4">
        <v>9.9455245812021289</v>
      </c>
      <c r="P23" s="35">
        <v>4.2262095482217239</v>
      </c>
      <c r="Q23" s="36">
        <f t="shared" si="5"/>
        <v>76.666666666926673</v>
      </c>
      <c r="R23" s="36" t="str">
        <f t="shared" si="6"/>
        <v xml:space="preserve"> </v>
      </c>
      <c r="S23" s="37">
        <f t="shared" si="7"/>
        <v>0.40980455008377437</v>
      </c>
      <c r="T23" s="37" t="str">
        <f t="shared" si="8"/>
        <v/>
      </c>
      <c r="U23" s="37" t="str">
        <f t="shared" si="9"/>
        <v/>
      </c>
      <c r="V23" s="37" t="str">
        <f t="shared" si="10"/>
        <v/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 t="str">
        <f t="shared" si="13"/>
        <v xml:space="preserve"> </v>
      </c>
      <c r="AA23" s="1" t="str">
        <f t="shared" si="1"/>
        <v xml:space="preserve"> </v>
      </c>
      <c r="AB23" s="1" t="str">
        <f t="shared" si="14"/>
        <v xml:space="preserve"> </v>
      </c>
      <c r="AC23" s="1">
        <f t="shared" si="2"/>
        <v>3</v>
      </c>
      <c r="AD23" s="1" t="str">
        <f t="shared" si="15"/>
        <v xml:space="preserve"> </v>
      </c>
      <c r="AE23" s="1">
        <f t="shared" si="23"/>
        <v>2</v>
      </c>
      <c r="AF23" s="1" t="str">
        <f t="shared" si="16"/>
        <v xml:space="preserve"> </v>
      </c>
      <c r="AG23" s="38">
        <f t="shared" si="17"/>
        <v>4.2262095484817239</v>
      </c>
      <c r="AH23" s="38" t="str">
        <f t="shared" si="18"/>
        <v xml:space="preserve"> </v>
      </c>
      <c r="AI23" s="1">
        <f t="shared" si="19"/>
        <v>13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772</v>
      </c>
      <c r="AP23" t="s">
        <v>1022</v>
      </c>
      <c r="AQ23" s="22">
        <v>31.738921372228091</v>
      </c>
      <c r="AR23" s="21">
        <v>3.0193854217771432</v>
      </c>
      <c r="AS23">
        <v>40.980454982377438</v>
      </c>
      <c r="AT23">
        <v>-31.738921372228091</v>
      </c>
      <c r="AU23">
        <v>-3.0193854217771432</v>
      </c>
      <c r="AV23" t="s">
        <v>1647</v>
      </c>
    </row>
    <row r="24" spans="1:48" x14ac:dyDescent="0.25">
      <c r="A24" s="14">
        <v>2.6999999999999995E-10</v>
      </c>
      <c r="B24" t="s">
        <v>765</v>
      </c>
      <c r="C24" s="4">
        <v>16</v>
      </c>
      <c r="D24" s="4">
        <v>4</v>
      </c>
      <c r="E24" s="4">
        <v>15</v>
      </c>
      <c r="F24" s="4">
        <v>35</v>
      </c>
      <c r="G24" s="4">
        <v>117.5</v>
      </c>
      <c r="H24" s="4">
        <v>96.92</v>
      </c>
      <c r="I24" s="34">
        <v>45905.308567191962</v>
      </c>
      <c r="J24" s="35">
        <v>15.094222083787571</v>
      </c>
      <c r="K24" s="35">
        <v>14.26762844104225</v>
      </c>
      <c r="L24" s="35">
        <v>9.8759646479409628</v>
      </c>
      <c r="M24" s="35">
        <v>9.3546913018708526</v>
      </c>
      <c r="N24" s="4">
        <v>6.0510000000000002</v>
      </c>
      <c r="O24" s="4">
        <v>4.1176470588235254</v>
      </c>
      <c r="P24" s="35">
        <v>2.0573669005365249</v>
      </c>
      <c r="Q24" s="36" t="str">
        <f t="shared" si="5"/>
        <v xml:space="preserve"> </v>
      </c>
      <c r="R24" s="36" t="str">
        <f t="shared" si="6"/>
        <v xml:space="preserve"> </v>
      </c>
      <c r="S24" s="37">
        <f t="shared" si="7"/>
        <v>0.21234007455807255</v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>
        <f t="shared" si="11"/>
        <v>0.39418881355114821</v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>
        <f t="shared" si="1"/>
        <v>7</v>
      </c>
      <c r="AB24" s="1" t="str">
        <f t="shared" si="14"/>
        <v xml:space="preserve"> </v>
      </c>
      <c r="AC24" s="1">
        <f t="shared" si="2"/>
        <v>14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2.057366900806525</v>
      </c>
      <c r="AH24" s="38" t="str">
        <f t="shared" si="18"/>
        <v xml:space="preserve"> </v>
      </c>
      <c r="AI24" s="1">
        <f t="shared" si="19"/>
        <v>22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765</v>
      </c>
      <c r="AP24" t="s">
        <v>1020</v>
      </c>
      <c r="AQ24" s="22">
        <v>-18.138413659751642</v>
      </c>
      <c r="AR24" s="21">
        <v>-39.41888135511482</v>
      </c>
      <c r="AS24">
        <v>21.234007428807256</v>
      </c>
      <c r="AT24">
        <v>18.138413659751642</v>
      </c>
      <c r="AU24">
        <v>39.41888135511482</v>
      </c>
      <c r="AV24" t="s">
        <v>1648</v>
      </c>
    </row>
    <row r="25" spans="1:48" x14ac:dyDescent="0.25">
      <c r="A25" s="14">
        <v>2.7999999999999996E-10</v>
      </c>
      <c r="B25" t="s">
        <v>783</v>
      </c>
      <c r="C25" s="4">
        <v>22</v>
      </c>
      <c r="D25" s="4">
        <v>3</v>
      </c>
      <c r="E25" s="4">
        <v>4</v>
      </c>
      <c r="F25" s="4">
        <v>29</v>
      </c>
      <c r="G25" s="4">
        <v>26.450000762939453</v>
      </c>
      <c r="H25" s="4">
        <v>18.940000000000001</v>
      </c>
      <c r="I25" s="34">
        <v>24891.961343703737</v>
      </c>
      <c r="J25" s="35">
        <v>17.8847969782814</v>
      </c>
      <c r="K25" s="35">
        <v>16.384083044982702</v>
      </c>
      <c r="L25" s="35">
        <v>8.6101152196825819</v>
      </c>
      <c r="M25" s="35">
        <v>7.617764130683117</v>
      </c>
      <c r="N25" s="4">
        <v>0.96099999999999997</v>
      </c>
      <c r="O25" s="4">
        <v>21.36363636363637</v>
      </c>
      <c r="P25" s="35">
        <v>1.5945089757127771</v>
      </c>
      <c r="Q25" s="36">
        <f t="shared" si="5"/>
        <v>75.862068965797235</v>
      </c>
      <c r="R25" s="36" t="str">
        <f t="shared" si="6"/>
        <v xml:space="preserve"> </v>
      </c>
      <c r="S25" s="37">
        <f t="shared" si="7"/>
        <v>0.39651535207194577</v>
      </c>
      <c r="T25" s="37" t="str">
        <f t="shared" si="8"/>
        <v/>
      </c>
      <c r="U25" s="37" t="str">
        <f t="shared" si="9"/>
        <v/>
      </c>
      <c r="V25" s="37" t="str">
        <f t="shared" si="10"/>
        <v/>
      </c>
      <c r="W25" s="37">
        <f t="shared" si="11"/>
        <v>0.21548899278114364</v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>
        <f t="shared" si="1"/>
        <v>13</v>
      </c>
      <c r="AB25" s="1" t="str">
        <f t="shared" si="14"/>
        <v xml:space="preserve"> </v>
      </c>
      <c r="AC25" s="1">
        <f t="shared" si="2"/>
        <v>4</v>
      </c>
      <c r="AD25" s="1" t="str">
        <f t="shared" si="15"/>
        <v xml:space="preserve"> </v>
      </c>
      <c r="AE25" s="1">
        <f t="shared" si="23"/>
        <v>3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783</v>
      </c>
      <c r="AP25" t="s">
        <v>1033</v>
      </c>
      <c r="AQ25" s="22">
        <v>-39.979492279386285</v>
      </c>
      <c r="AR25" s="21">
        <v>-21.548899278114362</v>
      </c>
      <c r="AS25">
        <v>39.651535179194575</v>
      </c>
      <c r="AT25">
        <v>39.979492279386285</v>
      </c>
      <c r="AU25">
        <v>21.548899278114362</v>
      </c>
      <c r="AV25" t="s">
        <v>1649</v>
      </c>
    </row>
    <row r="26" spans="1:48" x14ac:dyDescent="0.25">
      <c r="A26" s="14">
        <v>2.8999999999999998E-10</v>
      </c>
      <c r="B26" t="s">
        <v>767</v>
      </c>
      <c r="C26" s="4">
        <v>15</v>
      </c>
      <c r="D26" s="4">
        <v>5</v>
      </c>
      <c r="E26" s="4">
        <v>7</v>
      </c>
      <c r="F26" s="4">
        <v>27</v>
      </c>
      <c r="G26" s="4">
        <v>27.100000381469727</v>
      </c>
      <c r="H26" s="4">
        <v>18.954999999999998</v>
      </c>
      <c r="I26" s="34">
        <v>10377.80338365928</v>
      </c>
      <c r="J26" s="35">
        <v>4.4287383177570083</v>
      </c>
      <c r="K26" s="35">
        <v>4.2357541899441333</v>
      </c>
      <c r="L26" s="35">
        <v>2.3747632973298134</v>
      </c>
      <c r="M26" s="35">
        <v>2.2850651896050636</v>
      </c>
      <c r="N26" s="4">
        <v>4.2279999999999998</v>
      </c>
      <c r="O26" s="4" t="s">
        <v>161</v>
      </c>
      <c r="P26" s="35">
        <v>4.895805855974678</v>
      </c>
      <c r="Q26" s="36" t="str">
        <f t="shared" si="5"/>
        <v xml:space="preserve"> </v>
      </c>
      <c r="R26" s="36" t="str">
        <f t="shared" si="6"/>
        <v xml:space="preserve"> </v>
      </c>
      <c r="S26" s="37">
        <f t="shared" si="7"/>
        <v>0.42970194602831335</v>
      </c>
      <c r="T26" s="37" t="str">
        <f t="shared" si="8"/>
        <v/>
      </c>
      <c r="U26" s="37" t="str">
        <f t="shared" si="9"/>
        <v/>
      </c>
      <c r="V26" s="37">
        <f t="shared" si="10"/>
        <v>-0.65337457176018754</v>
      </c>
      <c r="W26" s="37" t="str">
        <f t="shared" si="11"/>
        <v/>
      </c>
      <c r="X26" s="37">
        <f t="shared" si="12"/>
        <v>-0.66475493361963911</v>
      </c>
      <c r="Y26" s="1" t="str">
        <f t="shared" si="0"/>
        <v xml:space="preserve"> </v>
      </c>
      <c r="Z26" s="1">
        <f t="shared" si="13"/>
        <v>1</v>
      </c>
      <c r="AA26" s="1" t="str">
        <f t="shared" si="1"/>
        <v xml:space="preserve"> </v>
      </c>
      <c r="AB26" s="1">
        <f t="shared" si="14"/>
        <v>3</v>
      </c>
      <c r="AC26" s="1">
        <f t="shared" si="2"/>
        <v>2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>
        <f t="shared" si="17"/>
        <v>4.895805856264678</v>
      </c>
      <c r="AH26" s="38" t="str">
        <f t="shared" si="18"/>
        <v xml:space="preserve"> </v>
      </c>
      <c r="AI26" s="1">
        <f t="shared" si="19"/>
        <v>8</v>
      </c>
      <c r="AJ26" s="1" t="str">
        <f t="shared" si="20"/>
        <v xml:space="preserve"> </v>
      </c>
      <c r="AK26" s="25" t="str">
        <f t="shared" si="21"/>
        <v xml:space="preserve"> </v>
      </c>
      <c r="AL26" s="25" t="str">
        <f t="shared" si="22"/>
        <v xml:space="preserve"> </v>
      </c>
      <c r="AM26" s="1" t="str">
        <f t="shared" si="3"/>
        <v xml:space="preserve"> </v>
      </c>
      <c r="AN26" s="1" t="str">
        <f t="shared" si="4"/>
        <v xml:space="preserve"> </v>
      </c>
      <c r="AO26" t="s">
        <v>767</v>
      </c>
      <c r="AP26" t="s">
        <v>1031</v>
      </c>
      <c r="AQ26" s="22">
        <v>65.337457176018759</v>
      </c>
      <c r="AR26" s="21">
        <v>66.475493361963913</v>
      </c>
      <c r="AS26">
        <v>42.970194573831336</v>
      </c>
      <c r="AT26">
        <v>-65.337457176018759</v>
      </c>
      <c r="AU26">
        <v>-66.475493361963913</v>
      </c>
      <c r="AV26" t="s">
        <v>1650</v>
      </c>
    </row>
    <row r="27" spans="1:48" x14ac:dyDescent="0.25">
      <c r="A27" s="14">
        <v>3E-10</v>
      </c>
      <c r="B27" t="s">
        <v>766</v>
      </c>
      <c r="C27" s="4">
        <v>8</v>
      </c>
      <c r="D27" s="4">
        <v>2</v>
      </c>
      <c r="E27" s="4">
        <v>13</v>
      </c>
      <c r="F27" s="4">
        <v>23</v>
      </c>
      <c r="G27" s="4">
        <v>188.24000549316406</v>
      </c>
      <c r="H27" s="4">
        <v>184</v>
      </c>
      <c r="I27" s="34">
        <v>44045.603812909016</v>
      </c>
      <c r="J27" s="35">
        <v>19.776440240756664</v>
      </c>
      <c r="K27" s="35">
        <v>19.152701155407517</v>
      </c>
      <c r="L27" s="35">
        <v>9.6861013582181208</v>
      </c>
      <c r="M27" s="35">
        <v>9.1168621135301731</v>
      </c>
      <c r="N27" s="4">
        <v>8.8529999999999998</v>
      </c>
      <c r="O27" s="4">
        <v>20.684210526315802</v>
      </c>
      <c r="P27" s="35">
        <v>2.3347826086956522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>
        <f t="shared" si="11"/>
        <v>0.36738583439196359</v>
      </c>
      <c r="X27" s="37" t="str">
        <f t="shared" si="12"/>
        <v/>
      </c>
      <c r="Y27" s="1" t="str">
        <f t="shared" si="0"/>
        <v xml:space="preserve"> </v>
      </c>
      <c r="Z27" s="1" t="str">
        <f t="shared" si="13"/>
        <v xml:space="preserve"> </v>
      </c>
      <c r="AA27" s="1">
        <f t="shared" si="1"/>
        <v>8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>
        <f t="shared" si="17"/>
        <v>2.3347826089956523</v>
      </c>
      <c r="AH27" s="38" t="str">
        <f t="shared" si="18"/>
        <v xml:space="preserve"> </v>
      </c>
      <c r="AI27" s="1">
        <f t="shared" si="19"/>
        <v>21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766</v>
      </c>
      <c r="AP27" t="s">
        <v>1022</v>
      </c>
      <c r="AQ27" s="22">
        <v>-54.784874961479993</v>
      </c>
      <c r="AR27" s="21">
        <v>-36.738583439196361</v>
      </c>
      <c r="AS27">
        <v>2.3043508115021982</v>
      </c>
      <c r="AT27">
        <v>54.784874961479993</v>
      </c>
      <c r="AU27">
        <v>36.738583439196361</v>
      </c>
      <c r="AV27" t="s">
        <v>1651</v>
      </c>
    </row>
    <row r="28" spans="1:48" x14ac:dyDescent="0.25">
      <c r="A28" s="14">
        <v>3.1000000000000002E-10</v>
      </c>
      <c r="B28" t="s">
        <v>776</v>
      </c>
      <c r="C28" s="4">
        <v>14</v>
      </c>
      <c r="D28" s="4">
        <v>2</v>
      </c>
      <c r="E28" s="4">
        <v>14</v>
      </c>
      <c r="F28" s="4">
        <v>30</v>
      </c>
      <c r="G28" s="4">
        <v>97.5</v>
      </c>
      <c r="H28" s="4">
        <v>89.64</v>
      </c>
      <c r="I28" s="34">
        <v>45049.456544302811</v>
      </c>
      <c r="J28" s="35">
        <v>15.879539415411868</v>
      </c>
      <c r="K28" s="35">
        <v>14.556674244884702</v>
      </c>
      <c r="L28" s="35">
        <v>12.212639402455258</v>
      </c>
      <c r="M28" s="35">
        <v>11.506265973249944</v>
      </c>
      <c r="N28" s="4">
        <v>5.2700000000000005</v>
      </c>
      <c r="O28" s="4">
        <v>-15.761589403973508</v>
      </c>
      <c r="P28" s="35">
        <v>1.4781347612672915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>
        <f t="shared" si="11"/>
        <v>0.72405692464553306</v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>
        <f t="shared" si="1"/>
        <v>6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776</v>
      </c>
      <c r="AP28" t="s">
        <v>1054</v>
      </c>
      <c r="AQ28" s="22">
        <v>-24.284881047246397</v>
      </c>
      <c r="AR28" s="21">
        <v>-72.405692464553312</v>
      </c>
      <c r="AS28">
        <v>8.7684069611780444</v>
      </c>
      <c r="AT28">
        <v>24.284881047246397</v>
      </c>
      <c r="AU28">
        <v>72.405692464553312</v>
      </c>
      <c r="AV28" t="s">
        <v>1652</v>
      </c>
    </row>
    <row r="29" spans="1:48" x14ac:dyDescent="0.25">
      <c r="A29" s="14">
        <v>3.2000000000000003E-10</v>
      </c>
      <c r="B29" t="s">
        <v>773</v>
      </c>
      <c r="C29" s="4">
        <v>17</v>
      </c>
      <c r="D29" s="4">
        <v>4</v>
      </c>
      <c r="E29" s="4">
        <v>12</v>
      </c>
      <c r="F29" s="4">
        <v>33</v>
      </c>
      <c r="G29" s="4">
        <v>205</v>
      </c>
      <c r="H29" s="4">
        <v>185.25</v>
      </c>
      <c r="I29" s="34">
        <v>32020.74555701379</v>
      </c>
      <c r="J29" s="35">
        <v>10.208861457070428</v>
      </c>
      <c r="K29" s="35">
        <v>9.1256157635467972</v>
      </c>
      <c r="L29" s="35" t="s">
        <v>1019</v>
      </c>
      <c r="M29" s="35" t="s">
        <v>1019</v>
      </c>
      <c r="N29" s="4">
        <v>17.100000000000001</v>
      </c>
      <c r="O29" s="4">
        <v>147.9188900747065</v>
      </c>
      <c r="P29" s="35">
        <v>5.2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5.2000000003200002</v>
      </c>
      <c r="AH29" s="38" t="str">
        <f t="shared" si="18"/>
        <v xml:space="preserve"> </v>
      </c>
      <c r="AI29" s="1">
        <f t="shared" si="19"/>
        <v>6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773</v>
      </c>
      <c r="AP29" t="s">
        <v>1024</v>
      </c>
      <c r="AQ29" s="22">
        <v>20.0979890771657</v>
      </c>
      <c r="AR29" s="21" t="e">
        <v>#VALUE!</v>
      </c>
      <c r="AS29">
        <v>10.6612685560054</v>
      </c>
      <c r="AT29">
        <v>-20.0979890771657</v>
      </c>
      <c r="AU29" t="e">
        <v>#VALUE!</v>
      </c>
      <c r="AV29" t="s">
        <v>1653</v>
      </c>
    </row>
    <row r="30" spans="1:48" x14ac:dyDescent="0.25">
      <c r="A30" s="14">
        <v>3.3000000000000005E-10</v>
      </c>
      <c r="B30" t="s">
        <v>757</v>
      </c>
      <c r="C30" s="4">
        <v>12</v>
      </c>
      <c r="D30" s="4">
        <v>4</v>
      </c>
      <c r="E30" s="4">
        <v>8</v>
      </c>
      <c r="F30" s="4">
        <v>24</v>
      </c>
      <c r="G30" s="4">
        <v>28</v>
      </c>
      <c r="H30" s="4">
        <v>21.38</v>
      </c>
      <c r="I30" s="34">
        <v>5758.162166243249</v>
      </c>
      <c r="J30" s="35">
        <v>8.7515349979533354</v>
      </c>
      <c r="K30" s="35">
        <v>8.3613609698865865</v>
      </c>
      <c r="L30" s="35">
        <v>7.0146783922158651</v>
      </c>
      <c r="M30" s="35">
        <v>6.6450711382113825</v>
      </c>
      <c r="N30" s="4">
        <v>2.31</v>
      </c>
      <c r="O30" s="4">
        <v>-10.294097351605727</v>
      </c>
      <c r="P30" s="35">
        <v>9.4901777362020567</v>
      </c>
      <c r="Q30" s="36" t="str">
        <f t="shared" si="5"/>
        <v xml:space="preserve"> </v>
      </c>
      <c r="R30" s="36" t="str">
        <f t="shared" si="6"/>
        <v xml:space="preserve"> </v>
      </c>
      <c r="S30" s="37">
        <f t="shared" si="7"/>
        <v>0.30963517338893376</v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>
        <f t="shared" si="2"/>
        <v>7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9.4901777365320559</v>
      </c>
      <c r="AH30" s="38" t="str">
        <f t="shared" si="18"/>
        <v xml:space="preserve"> </v>
      </c>
      <c r="AI30" s="1">
        <f t="shared" si="19"/>
        <v>1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757</v>
      </c>
      <c r="AP30" t="s">
        <v>1047</v>
      </c>
      <c r="AQ30" s="22">
        <v>31.504091035172333</v>
      </c>
      <c r="AR30" s="21">
        <v>0.97386438979104595</v>
      </c>
      <c r="AS30">
        <v>30.963517305893372</v>
      </c>
      <c r="AT30">
        <v>-31.504091035172333</v>
      </c>
      <c r="AU30">
        <v>-0.97386438979104595</v>
      </c>
      <c r="AV30" t="s">
        <v>1654</v>
      </c>
    </row>
    <row r="31" spans="1:48" x14ac:dyDescent="0.25">
      <c r="A31" s="14">
        <v>3.4000000000000007E-10</v>
      </c>
      <c r="B31" t="s">
        <v>759</v>
      </c>
      <c r="C31" s="4">
        <v>17</v>
      </c>
      <c r="D31" s="4">
        <v>1</v>
      </c>
      <c r="E31" s="4">
        <v>8</v>
      </c>
      <c r="F31" s="4">
        <v>26</v>
      </c>
      <c r="G31" s="4">
        <v>22.650001525878906</v>
      </c>
      <c r="H31" s="4">
        <v>17.62</v>
      </c>
      <c r="I31" s="34">
        <v>12399.681263618621</v>
      </c>
      <c r="J31" s="35">
        <v>12.842565597667638</v>
      </c>
      <c r="K31" s="35">
        <v>9.4527896995708147</v>
      </c>
      <c r="L31" s="35">
        <v>4.6219467581211759</v>
      </c>
      <c r="M31" s="35">
        <v>3.4469770772097714</v>
      </c>
      <c r="N31" s="4">
        <v>1.2889999999999999</v>
      </c>
      <c r="O31" s="4" t="s">
        <v>161</v>
      </c>
      <c r="P31" s="35">
        <v>4.74460839954597</v>
      </c>
      <c r="Q31" s="36" t="str">
        <f t="shared" si="5"/>
        <v xml:space="preserve"> </v>
      </c>
      <c r="R31" s="36" t="str">
        <f t="shared" si="6"/>
        <v xml:space="preserve"> </v>
      </c>
      <c r="S31" s="37">
        <f t="shared" si="7"/>
        <v>0.28547114255787193</v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 t="str">
        <f t="shared" si="11"/>
        <v/>
      </c>
      <c r="X31" s="37">
        <f t="shared" si="12"/>
        <v>-0.347520298349284</v>
      </c>
      <c r="Y31" s="1" t="str">
        <f t="shared" si="0"/>
        <v xml:space="preserve"> </v>
      </c>
      <c r="Z31" s="1" t="str">
        <f t="shared" si="13"/>
        <v xml:space="preserve"> </v>
      </c>
      <c r="AA31" s="1" t="str">
        <f t="shared" si="1"/>
        <v xml:space="preserve"> </v>
      </c>
      <c r="AB31" s="1">
        <f t="shared" si="14"/>
        <v>5</v>
      </c>
      <c r="AC31" s="1">
        <f t="shared" si="2"/>
        <v>10</v>
      </c>
      <c r="AD31" s="1" t="str">
        <f t="shared" si="15"/>
        <v xml:space="preserve"> </v>
      </c>
      <c r="AE31" s="1" t="str">
        <f t="shared" si="23"/>
        <v xml:space="preserve"> </v>
      </c>
      <c r="AF31" s="1" t="str">
        <f t="shared" si="16"/>
        <v xml:space="preserve"> </v>
      </c>
      <c r="AG31" s="38">
        <f t="shared" si="17"/>
        <v>4.7446083998859701</v>
      </c>
      <c r="AH31" s="38" t="str">
        <f t="shared" si="18"/>
        <v xml:space="preserve"> </v>
      </c>
      <c r="AI31" s="1">
        <f t="shared" si="19"/>
        <v>10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759</v>
      </c>
      <c r="AP31" t="s">
        <v>1026</v>
      </c>
      <c r="AQ31" s="22">
        <v>-0.51530437327753642</v>
      </c>
      <c r="AR31" s="21">
        <v>34.7520298349284</v>
      </c>
      <c r="AS31">
        <v>28.547114221787197</v>
      </c>
      <c r="AT31">
        <v>0.51530437327753642</v>
      </c>
      <c r="AU31">
        <v>-34.7520298349284</v>
      </c>
      <c r="AV31" t="s">
        <v>1655</v>
      </c>
    </row>
    <row r="32" spans="1:48" x14ac:dyDescent="0.25">
      <c r="A32" s="14">
        <v>3.5000000000000008E-10</v>
      </c>
      <c r="B32" t="s">
        <v>775</v>
      </c>
      <c r="C32" s="4">
        <v>27</v>
      </c>
      <c r="D32" s="4">
        <v>3</v>
      </c>
      <c r="E32" s="4">
        <v>9</v>
      </c>
      <c r="F32" s="4">
        <v>39</v>
      </c>
      <c r="G32" s="4">
        <v>116</v>
      </c>
      <c r="H32" s="4">
        <v>100.96</v>
      </c>
      <c r="I32" s="34">
        <v>143366.03776285148</v>
      </c>
      <c r="J32" s="35">
        <v>20.574689219482369</v>
      </c>
      <c r="K32" s="35">
        <v>18.45366477791994</v>
      </c>
      <c r="L32" s="35">
        <v>14.339121298362045</v>
      </c>
      <c r="M32" s="35">
        <v>12.776247354384129</v>
      </c>
      <c r="N32" s="4">
        <v>4.3739999999999997</v>
      </c>
      <c r="O32" s="4">
        <v>8.118811881188126</v>
      </c>
      <c r="P32" s="35">
        <v>1.6135103011093503</v>
      </c>
      <c r="Q32" s="36" t="str">
        <f t="shared" si="5"/>
        <v xml:space="preserve"> </v>
      </c>
      <c r="R32" s="36" t="str">
        <f t="shared" si="6"/>
        <v xml:space="preserve"> </v>
      </c>
      <c r="S32" s="37" t="str">
        <f t="shared" si="7"/>
        <v/>
      </c>
      <c r="T32" s="37" t="str">
        <f t="shared" si="8"/>
        <v/>
      </c>
      <c r="U32" s="37">
        <f t="shared" si="9"/>
        <v>0.61032554870301636</v>
      </c>
      <c r="V32" s="37" t="str">
        <f t="shared" si="10"/>
        <v/>
      </c>
      <c r="W32" s="37">
        <f t="shared" si="11"/>
        <v>1.0242521336381443</v>
      </c>
      <c r="X32" s="37" t="str">
        <f t="shared" si="12"/>
        <v/>
      </c>
      <c r="Y32" s="1">
        <f t="shared" si="0"/>
        <v>3</v>
      </c>
      <c r="Z32" s="1" t="str">
        <f t="shared" si="13"/>
        <v xml:space="preserve"> </v>
      </c>
      <c r="AA32" s="1">
        <f t="shared" si="1"/>
        <v>2</v>
      </c>
      <c r="AB32" s="1" t="str">
        <f t="shared" si="14"/>
        <v xml:space="preserve"> </v>
      </c>
      <c r="AC32" s="1" t="str">
        <f t="shared" si="2"/>
        <v xml:space="preserve"> </v>
      </c>
      <c r="AD32" s="1" t="str">
        <f t="shared" si="15"/>
        <v xml:space="preserve"> </v>
      </c>
      <c r="AE32" s="1" t="str">
        <f t="shared" si="23"/>
        <v xml:space="preserve"> </v>
      </c>
      <c r="AF32" s="1" t="str">
        <f t="shared" si="16"/>
        <v xml:space="preserve"> </v>
      </c>
      <c r="AG32" s="38" t="str">
        <f t="shared" si="17"/>
        <v xml:space="preserve"> </v>
      </c>
      <c r="AH32" s="38" t="str">
        <f t="shared" si="18"/>
        <v xml:space="preserve"> </v>
      </c>
      <c r="AI32" s="1" t="str">
        <f t="shared" si="19"/>
        <v xml:space="preserve"> 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775</v>
      </c>
      <c r="AP32" t="s">
        <v>1033</v>
      </c>
      <c r="AQ32" s="22">
        <v>-61.032554870301638</v>
      </c>
      <c r="AR32" s="21">
        <v>-102.42521336381442</v>
      </c>
      <c r="AS32">
        <v>14.896988906497622</v>
      </c>
      <c r="AT32">
        <v>61.032554870301638</v>
      </c>
      <c r="AU32">
        <v>102.42521336381442</v>
      </c>
      <c r="AV32" t="s">
        <v>1656</v>
      </c>
    </row>
    <row r="33" spans="1:48" x14ac:dyDescent="0.25">
      <c r="A33" s="14">
        <v>3.600000000000001E-10</v>
      </c>
      <c r="B33" t="s">
        <v>768</v>
      </c>
      <c r="C33" s="4">
        <v>19</v>
      </c>
      <c r="D33" s="4">
        <v>2</v>
      </c>
      <c r="E33" s="4">
        <v>9</v>
      </c>
      <c r="F33" s="4">
        <v>30</v>
      </c>
      <c r="G33" s="4">
        <v>130</v>
      </c>
      <c r="H33" s="4">
        <v>101.78</v>
      </c>
      <c r="I33" s="34">
        <v>100000.37809356187</v>
      </c>
      <c r="J33" s="35">
        <v>13.225051975051976</v>
      </c>
      <c r="K33" s="35">
        <v>11.761035359371389</v>
      </c>
      <c r="L33" s="35">
        <v>9.0872634879427583</v>
      </c>
      <c r="M33" s="35">
        <v>8.2047489417947777</v>
      </c>
      <c r="N33" s="4">
        <v>7.1909999999999998</v>
      </c>
      <c r="O33" s="4">
        <v>33.093498848408508</v>
      </c>
      <c r="P33" s="35">
        <v>3.8347415995283947</v>
      </c>
      <c r="Q33" s="36" t="str">
        <f t="shared" si="5"/>
        <v xml:space="preserve"> </v>
      </c>
      <c r="R33" s="36" t="str">
        <f t="shared" si="6"/>
        <v xml:space="preserve"> </v>
      </c>
      <c r="S33" s="37">
        <f t="shared" si="7"/>
        <v>0.27726468890391825</v>
      </c>
      <c r="T33" s="37" t="str">
        <f t="shared" si="8"/>
        <v/>
      </c>
      <c r="U33" s="37" t="str">
        <f t="shared" si="9"/>
        <v/>
      </c>
      <c r="V33" s="37" t="str">
        <f t="shared" si="10"/>
        <v/>
      </c>
      <c r="W33" s="37">
        <f t="shared" si="11"/>
        <v>0.28284795990263234</v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>
        <f t="shared" si="1"/>
        <v>12</v>
      </c>
      <c r="AB33" s="1" t="str">
        <f t="shared" si="14"/>
        <v xml:space="preserve"> </v>
      </c>
      <c r="AC33" s="1">
        <f t="shared" si="2"/>
        <v>11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>
        <f t="shared" si="17"/>
        <v>3.8347415998883947</v>
      </c>
      <c r="AH33" s="38" t="str">
        <f t="shared" si="18"/>
        <v xml:space="preserve"> </v>
      </c>
      <c r="AI33" s="1">
        <f t="shared" si="19"/>
        <v>16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768</v>
      </c>
      <c r="AP33" t="s">
        <v>1031</v>
      </c>
      <c r="AQ33" s="22">
        <v>-3.5089223033585082</v>
      </c>
      <c r="AR33" s="21">
        <v>-28.284795990263234</v>
      </c>
      <c r="AS33">
        <v>27.726468854391829</v>
      </c>
      <c r="AT33">
        <v>3.5089223033585082</v>
      </c>
      <c r="AU33">
        <v>28.284795990263234</v>
      </c>
      <c r="AV33" t="s">
        <v>1657</v>
      </c>
    </row>
    <row r="34" spans="1:48" x14ac:dyDescent="0.25">
      <c r="A34" s="14">
        <v>3.7000000000000012E-10</v>
      </c>
      <c r="B34" t="s">
        <v>782</v>
      </c>
      <c r="C34" s="4">
        <v>14</v>
      </c>
      <c r="D34" s="4">
        <v>2</v>
      </c>
      <c r="E34" s="4">
        <v>5</v>
      </c>
      <c r="F34" s="4">
        <v>21</v>
      </c>
      <c r="G34" s="4">
        <v>26</v>
      </c>
      <c r="H34" s="4">
        <v>20.09</v>
      </c>
      <c r="I34" s="34">
        <v>14456.451589444807</v>
      </c>
      <c r="J34" s="35">
        <v>12.763659466327827</v>
      </c>
      <c r="K34" s="35">
        <v>11.148723640399556</v>
      </c>
      <c r="L34" s="35">
        <v>6.2282107095581427</v>
      </c>
      <c r="M34" s="35">
        <v>5.8481330384484522</v>
      </c>
      <c r="N34" s="4">
        <v>0.91600000000000004</v>
      </c>
      <c r="O34" s="4">
        <v>140.12721971905643</v>
      </c>
      <c r="P34" s="35">
        <v>1.4982578397212543</v>
      </c>
      <c r="Q34" s="36" t="str">
        <f t="shared" si="5"/>
        <v xml:space="preserve"> </v>
      </c>
      <c r="R34" s="36" t="str">
        <f t="shared" si="6"/>
        <v xml:space="preserve"> </v>
      </c>
      <c r="S34" s="37">
        <f t="shared" si="7"/>
        <v>0.294176207438193</v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>
        <f t="shared" si="12"/>
        <v>-0.12076419780261149</v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>
        <f t="shared" si="14"/>
        <v>8</v>
      </c>
      <c r="AC34" s="1">
        <f t="shared" si="2"/>
        <v>9</v>
      </c>
      <c r="AD34" s="1" t="str">
        <f t="shared" si="15"/>
        <v xml:space="preserve"> </v>
      </c>
      <c r="AE34" s="1" t="str">
        <f t="shared" si="23"/>
        <v xml:space="preserve"> </v>
      </c>
      <c r="AF34" s="1" t="str">
        <f t="shared" si="16"/>
        <v xml:space="preserve"> </v>
      </c>
      <c r="AG34" s="38" t="str">
        <f t="shared" si="17"/>
        <v xml:space="preserve"> </v>
      </c>
      <c r="AH34" s="38" t="str">
        <f t="shared" si="18"/>
        <v xml:space="preserve"> </v>
      </c>
      <c r="AI34" s="1" t="str">
        <f t="shared" si="19"/>
        <v xml:space="preserve"> </v>
      </c>
      <c r="AJ34" s="1" t="str">
        <f t="shared" si="20"/>
        <v xml:space="preserve"> </v>
      </c>
      <c r="AK34" s="25" t="str">
        <f t="shared" si="21"/>
        <v xml:space="preserve"> </v>
      </c>
      <c r="AL34" s="25" t="str">
        <f t="shared" si="22"/>
        <v xml:space="preserve"> </v>
      </c>
      <c r="AM34" s="1" t="str">
        <f t="shared" si="3"/>
        <v xml:space="preserve"> </v>
      </c>
      <c r="AN34" s="1" t="str">
        <f t="shared" si="4"/>
        <v xml:space="preserve"> </v>
      </c>
      <c r="AO34" t="s">
        <v>782</v>
      </c>
      <c r="AP34" t="s">
        <v>1022</v>
      </c>
      <c r="AQ34" s="22">
        <v>0.10227267923753613</v>
      </c>
      <c r="AR34" s="21">
        <v>12.076419780261149</v>
      </c>
      <c r="AS34">
        <v>29.417620706819303</v>
      </c>
      <c r="AT34">
        <v>-0.10227267923753613</v>
      </c>
      <c r="AU34">
        <v>-12.076419780261149</v>
      </c>
      <c r="AV34" t="s">
        <v>1658</v>
      </c>
    </row>
    <row r="35" spans="1:48" x14ac:dyDescent="0.25">
      <c r="A35" s="14">
        <v>3.8000000000000014E-10</v>
      </c>
      <c r="B35" t="s">
        <v>785</v>
      </c>
      <c r="C35" s="4">
        <v>19</v>
      </c>
      <c r="D35" s="4">
        <v>1</v>
      </c>
      <c r="E35" s="4">
        <v>9</v>
      </c>
      <c r="F35" s="4">
        <v>29</v>
      </c>
      <c r="G35" s="4">
        <v>48</v>
      </c>
      <c r="H35" s="4">
        <v>39.6</v>
      </c>
      <c r="I35" s="34">
        <v>23714.313173332139</v>
      </c>
      <c r="J35" s="35">
        <v>17.592181252776545</v>
      </c>
      <c r="K35" s="35">
        <v>17.120622568093385</v>
      </c>
      <c r="L35" s="35">
        <v>20.033467936302682</v>
      </c>
      <c r="M35" s="35">
        <v>19.583511053780754</v>
      </c>
      <c r="N35" s="4">
        <v>2.0009999999999999</v>
      </c>
      <c r="O35" s="4">
        <v>58.761773628803446</v>
      </c>
      <c r="P35" s="35">
        <v>3.9898989898989896</v>
      </c>
      <c r="Q35" s="36" t="str">
        <f t="shared" si="5"/>
        <v xml:space="preserve"> </v>
      </c>
      <c r="R35" s="36" t="str">
        <f t="shared" si="6"/>
        <v xml:space="preserve"> </v>
      </c>
      <c r="S35" s="37">
        <f t="shared" si="7"/>
        <v>0.21212121250121216</v>
      </c>
      <c r="T35" s="37" t="str">
        <f t="shared" si="8"/>
        <v/>
      </c>
      <c r="U35" s="37" t="str">
        <f t="shared" si="9"/>
        <v/>
      </c>
      <c r="V35" s="37" t="str">
        <f t="shared" si="10"/>
        <v/>
      </c>
      <c r="W35" s="37">
        <f t="shared" si="11"/>
        <v>1.8281224051619116</v>
      </c>
      <c r="X35" s="37" t="str">
        <f t="shared" si="12"/>
        <v/>
      </c>
      <c r="Y35" s="1" t="str">
        <f t="shared" si="0"/>
        <v xml:space="preserve"> </v>
      </c>
      <c r="Z35" s="1" t="str">
        <f t="shared" si="13"/>
        <v xml:space="preserve"> </v>
      </c>
      <c r="AA35" s="1">
        <f t="shared" si="1"/>
        <v>1</v>
      </c>
      <c r="AB35" s="1" t="str">
        <f t="shared" si="14"/>
        <v xml:space="preserve"> </v>
      </c>
      <c r="AC35" s="1">
        <f t="shared" si="2"/>
        <v>15</v>
      </c>
      <c r="AD35" s="1" t="str">
        <f t="shared" si="15"/>
        <v xml:space="preserve"> </v>
      </c>
      <c r="AE35" s="1" t="str">
        <f t="shared" si="23"/>
        <v xml:space="preserve"> </v>
      </c>
      <c r="AF35" s="1" t="str">
        <f t="shared" si="16"/>
        <v xml:space="preserve"> </v>
      </c>
      <c r="AG35" s="38">
        <f t="shared" si="17"/>
        <v>3.9898989902789896</v>
      </c>
      <c r="AH35" s="38" t="str">
        <f t="shared" si="18"/>
        <v xml:space="preserve"> </v>
      </c>
      <c r="AI35" s="1">
        <f t="shared" si="19"/>
        <v>14</v>
      </c>
      <c r="AJ35" s="1" t="str">
        <f t="shared" si="20"/>
        <v xml:space="preserve"> </v>
      </c>
      <c r="AK35" s="25">
        <f t="shared" si="21"/>
        <v>58.761773629183445</v>
      </c>
      <c r="AL35" s="25" t="str">
        <f t="shared" si="22"/>
        <v xml:space="preserve"> </v>
      </c>
      <c r="AM35" s="1">
        <f t="shared" si="3"/>
        <v>2</v>
      </c>
      <c r="AN35" s="1" t="str">
        <f t="shared" si="4"/>
        <v xml:space="preserve"> </v>
      </c>
      <c r="AO35" t="s">
        <v>785</v>
      </c>
      <c r="AP35" t="s">
        <v>1035</v>
      </c>
      <c r="AQ35" s="22">
        <v>-37.689267752998077</v>
      </c>
      <c r="AR35" s="21">
        <v>-182.81224051619117</v>
      </c>
      <c r="AS35">
        <v>21.212121212121215</v>
      </c>
      <c r="AT35">
        <v>37.689267752998077</v>
      </c>
      <c r="AU35">
        <v>182.81224051619117</v>
      </c>
      <c r="AV35" t="s">
        <v>1659</v>
      </c>
    </row>
    <row r="36" spans="1:48" x14ac:dyDescent="0.25">
      <c r="A36" s="14">
        <v>3.9000000000000015E-10</v>
      </c>
      <c r="B36" t="s">
        <v>769</v>
      </c>
      <c r="C36" s="4">
        <v>26</v>
      </c>
      <c r="D36" s="4">
        <v>3</v>
      </c>
      <c r="E36" s="4">
        <v>3</v>
      </c>
      <c r="F36" s="4">
        <v>32</v>
      </c>
      <c r="G36" s="4">
        <v>200</v>
      </c>
      <c r="H36" s="4">
        <v>147.41999999999999</v>
      </c>
      <c r="I36" s="34">
        <v>84596.658336427514</v>
      </c>
      <c r="J36" s="35">
        <v>5.1722686127289315</v>
      </c>
      <c r="K36" s="35">
        <v>4.9282920469361144</v>
      </c>
      <c r="L36" s="35">
        <v>1.9217458294542624</v>
      </c>
      <c r="M36" s="35">
        <v>1.819081288718257</v>
      </c>
      <c r="N36" s="4">
        <v>24.714000000000002</v>
      </c>
      <c r="O36" s="4">
        <v>-9.6351362224254657</v>
      </c>
      <c r="P36" s="35">
        <v>4.4064577397910734</v>
      </c>
      <c r="Q36" s="36">
        <f t="shared" si="5"/>
        <v>81.250000000390003</v>
      </c>
      <c r="R36" s="36" t="str">
        <f t="shared" si="6"/>
        <v xml:space="preserve"> </v>
      </c>
      <c r="S36" s="37">
        <f t="shared" si="7"/>
        <v>0.35666802372469014</v>
      </c>
      <c r="T36" s="37" t="str">
        <f t="shared" si="8"/>
        <v/>
      </c>
      <c r="U36" s="37" t="str">
        <f t="shared" si="9"/>
        <v/>
      </c>
      <c r="V36" s="37" t="str">
        <f t="shared" si="10"/>
        <v/>
      </c>
      <c r="W36" s="37" t="str">
        <f t="shared" si="11"/>
        <v/>
      </c>
      <c r="X36" s="37">
        <f t="shared" si="12"/>
        <v>-0.72870735837715794</v>
      </c>
      <c r="Y36" s="1" t="str">
        <f t="shared" si="0"/>
        <v xml:space="preserve"> </v>
      </c>
      <c r="Z36" s="1" t="str">
        <f t="shared" si="13"/>
        <v xml:space="preserve"> </v>
      </c>
      <c r="AA36" s="1" t="str">
        <f t="shared" si="1"/>
        <v xml:space="preserve"> </v>
      </c>
      <c r="AB36" s="1">
        <f t="shared" si="14"/>
        <v>1</v>
      </c>
      <c r="AC36" s="1">
        <f t="shared" si="2"/>
        <v>5</v>
      </c>
      <c r="AD36" s="1" t="str">
        <f t="shared" si="15"/>
        <v xml:space="preserve"> </v>
      </c>
      <c r="AE36" s="1">
        <f t="shared" si="23"/>
        <v>1</v>
      </c>
      <c r="AF36" s="1" t="str">
        <f t="shared" si="16"/>
        <v xml:space="preserve"> </v>
      </c>
      <c r="AG36" s="38">
        <f t="shared" si="17"/>
        <v>4.4064577401810734</v>
      </c>
      <c r="AH36" s="38" t="str">
        <f t="shared" si="18"/>
        <v xml:space="preserve"> </v>
      </c>
      <c r="AI36" s="1">
        <f t="shared" si="19"/>
        <v>11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769</v>
      </c>
      <c r="AP36" t="s">
        <v>1028</v>
      </c>
      <c r="AQ36" s="22">
        <v>59.518045677476074</v>
      </c>
      <c r="AR36" s="21">
        <v>72.870735837715799</v>
      </c>
      <c r="AS36">
        <v>35.666802333469015</v>
      </c>
      <c r="AT36">
        <v>-59.518045677476074</v>
      </c>
      <c r="AU36">
        <v>-72.870735837715799</v>
      </c>
      <c r="AV36" t="s">
        <v>1660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205</v>
      </c>
      <c r="C1" s="12" t="s">
        <v>206</v>
      </c>
      <c r="D1" s="12" t="s">
        <v>207</v>
      </c>
      <c r="E1" s="12" t="s">
        <v>208</v>
      </c>
      <c r="F1" s="12" t="s">
        <v>209</v>
      </c>
      <c r="G1" s="12" t="s">
        <v>210</v>
      </c>
      <c r="H1" s="12" t="s">
        <v>211</v>
      </c>
      <c r="I1" s="12" t="s">
        <v>212</v>
      </c>
      <c r="J1" s="12" t="s">
        <v>213</v>
      </c>
      <c r="K1" s="12" t="s">
        <v>214</v>
      </c>
      <c r="L1" s="12" t="s">
        <v>215</v>
      </c>
      <c r="M1" s="12" t="s">
        <v>216</v>
      </c>
      <c r="N1" s="12" t="s">
        <v>217</v>
      </c>
      <c r="O1" s="12" t="s">
        <v>218</v>
      </c>
      <c r="P1" s="12" t="s">
        <v>219</v>
      </c>
      <c r="Q1" s="12" t="s">
        <v>220</v>
      </c>
      <c r="R1" s="12" t="s">
        <v>221</v>
      </c>
      <c r="S1" s="12" t="s">
        <v>222</v>
      </c>
      <c r="T1" s="12" t="s">
        <v>223</v>
      </c>
      <c r="U1" s="12" t="s">
        <v>224</v>
      </c>
      <c r="V1" s="12" t="s">
        <v>225</v>
      </c>
      <c r="W1" s="12" t="s">
        <v>226</v>
      </c>
      <c r="X1" s="12" t="s">
        <v>227</v>
      </c>
      <c r="Y1" s="12" t="s">
        <v>228</v>
      </c>
      <c r="Z1" s="12" t="s">
        <v>229</v>
      </c>
      <c r="AA1" s="12" t="s">
        <v>230</v>
      </c>
      <c r="AB1" s="12" t="s">
        <v>231</v>
      </c>
      <c r="AC1" s="12" t="s">
        <v>232</v>
      </c>
      <c r="AD1" s="12" t="s">
        <v>233</v>
      </c>
      <c r="AE1" s="12" t="s">
        <v>234</v>
      </c>
      <c r="AF1" s="12" t="s">
        <v>235</v>
      </c>
      <c r="AG1" s="12" t="s">
        <v>236</v>
      </c>
      <c r="AH1" s="12" t="s">
        <v>237</v>
      </c>
      <c r="AI1" s="12" t="s">
        <v>238</v>
      </c>
      <c r="AJ1" s="12" t="s">
        <v>239</v>
      </c>
      <c r="AK1" s="12" t="s">
        <v>240</v>
      </c>
      <c r="AL1" s="12" t="s">
        <v>241</v>
      </c>
      <c r="AM1" s="12" t="s">
        <v>242</v>
      </c>
      <c r="AN1" s="12" t="s">
        <v>243</v>
      </c>
      <c r="AO1" s="12" t="s">
        <v>244</v>
      </c>
      <c r="AP1" s="12" t="s">
        <v>245</v>
      </c>
      <c r="AQ1" s="12" t="s">
        <v>246</v>
      </c>
      <c r="AR1" s="12" t="s">
        <v>247</v>
      </c>
      <c r="AS1" s="12" t="s">
        <v>248</v>
      </c>
      <c r="AT1" s="12" t="s">
        <v>249</v>
      </c>
      <c r="AU1" s="12" t="s">
        <v>250</v>
      </c>
      <c r="AV1" s="12" t="s">
        <v>251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43390.336982638888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192</v>
      </c>
      <c r="J4" s="29" t="s">
        <v>985</v>
      </c>
      <c r="K4" s="29" t="s">
        <v>1010</v>
      </c>
      <c r="L4" s="29" t="s">
        <v>985</v>
      </c>
      <c r="M4" s="29" t="s">
        <v>1010</v>
      </c>
      <c r="N4" s="28" t="s">
        <v>27</v>
      </c>
      <c r="O4" s="28" t="s">
        <v>28</v>
      </c>
      <c r="P4" s="29" t="s">
        <v>985</v>
      </c>
      <c r="Q4" s="9" t="s">
        <v>137</v>
      </c>
      <c r="R4" s="9" t="s">
        <v>138</v>
      </c>
      <c r="S4" s="8" t="s">
        <v>134</v>
      </c>
      <c r="T4" s="8" t="s">
        <v>193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136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203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1009</v>
      </c>
      <c r="AQ4" t="s">
        <v>200</v>
      </c>
      <c r="AR4" t="s">
        <v>202</v>
      </c>
      <c r="AS4" t="s">
        <v>194</v>
      </c>
      <c r="AT4" t="s">
        <v>201</v>
      </c>
      <c r="AU4" t="s">
        <v>184</v>
      </c>
      <c r="AV4" t="s">
        <v>944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976</v>
      </c>
      <c r="C6" s="31"/>
      <c r="D6" s="31"/>
      <c r="E6" s="31"/>
      <c r="F6" s="31"/>
      <c r="G6" s="32"/>
      <c r="H6" s="32"/>
      <c r="I6" s="33"/>
      <c r="J6" s="32">
        <v>13.809672819832167</v>
      </c>
      <c r="K6" s="32">
        <v>12.599440396521075</v>
      </c>
      <c r="L6" s="32">
        <v>8.5896080519766755</v>
      </c>
      <c r="M6" s="32">
        <v>7.963952046500804</v>
      </c>
      <c r="N6" s="32"/>
      <c r="O6" s="32"/>
      <c r="P6" s="32">
        <v>3.4589965913522063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797</v>
      </c>
      <c r="C7" s="4">
        <v>14</v>
      </c>
      <c r="D7" s="4">
        <v>2</v>
      </c>
      <c r="E7" s="4">
        <v>6</v>
      </c>
      <c r="F7" s="4">
        <v>22</v>
      </c>
      <c r="G7" s="4">
        <v>50.25</v>
      </c>
      <c r="H7" s="4">
        <v>41.7</v>
      </c>
      <c r="I7" s="34">
        <v>14025.015574727682</v>
      </c>
      <c r="J7" s="35">
        <v>24.21602787456446</v>
      </c>
      <c r="K7" s="35">
        <v>20.839580209895054</v>
      </c>
      <c r="L7" s="35">
        <v>13.650305343511452</v>
      </c>
      <c r="M7" s="35">
        <v>12.475041558342463</v>
      </c>
      <c r="N7" s="4">
        <v>1.3069999999999999</v>
      </c>
      <c r="O7" s="4" t="s">
        <v>161</v>
      </c>
      <c r="P7" s="35">
        <v>2.4268585131894485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0.20503597132302143</v>
      </c>
      <c r="T7" s="37" t="str">
        <f>IF(ISERROR((IF((G7/H7-1)&lt;($T$5/100),(G7/H7-1)+A7,"")))=TRUE," ",((IF((G7/H7-1)&lt;($T$5/100),(G7/H7-1)+A7,""))))</f>
        <v/>
      </c>
      <c r="U7" s="37">
        <f>IF(ISERROR((IF(((J7/$J$6-1))&gt;($U$5/100),((J7/$J$6-1)),"")))=TRUE," ",((IF(((J7/$J$6-1))&gt;($U$5/100),((J7/$J$6-1)),""))))</f>
        <v>0.75355551072778892</v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0.58916510053915538</v>
      </c>
      <c r="X7" s="37" t="str">
        <f>IF(ISERROR((IF(((L7/$L$6-1))&lt;($X$5/100),((L7/$L$6-1)),"")))=TRUE," ",((IF(((L7/$L$6-1))&lt;($X$5/100),((L7/$L$6-1)),""))))</f>
        <v/>
      </c>
      <c r="Y7" s="1">
        <f t="shared" ref="Y7:Y34" si="0">IF(ISERROR((RANK(U7,U$7:U$184,0)))=TRUE," ",((RANK(U7,U$7:U$184,0))))</f>
        <v>2</v>
      </c>
      <c r="Z7" s="1" t="str">
        <f>IF(ISERROR((RANK(V7,V$7:V$184,1)))=TRUE," ",((RANK(V7,V$7:V$184,1))))</f>
        <v xml:space="preserve"> </v>
      </c>
      <c r="AA7" s="1">
        <f t="shared" ref="AA7:AA34" si="1">IF(ISERROR((RANK(W7,W$7:W$184,0)))=TRUE," ",((RANK(W7,W$7:W$184,0))))</f>
        <v>4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23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2.4268585132894485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27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4" si="5">IF(ISERROR((RANK(AK7,AK$7:AK$184,0)))=TRUE," ",((RANK(AK7,AK$7:AK$184,0))))</f>
        <v xml:space="preserve"> </v>
      </c>
      <c r="AN7" s="1" t="str">
        <f t="shared" ref="AN7:AN34" si="6">IF(ISERROR((RANK(AL7,AL$7:AL$184,0)))=TRUE," ",((RANK(AL7,AL$7:AL$184,0))))</f>
        <v xml:space="preserve"> </v>
      </c>
      <c r="AO7" t="s">
        <v>797</v>
      </c>
      <c r="AP7" t="s">
        <v>1028</v>
      </c>
      <c r="AQ7" s="22">
        <v>-75.355551072778894</v>
      </c>
      <c r="AR7" s="21">
        <v>-58.916510053915538</v>
      </c>
      <c r="AS7">
        <v>20.503597122302143</v>
      </c>
      <c r="AT7">
        <v>75.355551072778894</v>
      </c>
      <c r="AU7">
        <v>58.916510053915538</v>
      </c>
      <c r="AV7" t="s">
        <v>1661</v>
      </c>
    </row>
    <row r="8" spans="1:48" x14ac:dyDescent="0.25">
      <c r="A8" s="14">
        <v>1.1000000000000001E-10</v>
      </c>
      <c r="B8" t="s">
        <v>822</v>
      </c>
      <c r="C8" s="4">
        <v>16</v>
      </c>
      <c r="D8" s="4">
        <v>1</v>
      </c>
      <c r="E8" s="4">
        <v>6</v>
      </c>
      <c r="F8" s="4">
        <v>23</v>
      </c>
      <c r="G8" s="4">
        <v>15.300000190734863</v>
      </c>
      <c r="H8" s="4">
        <v>12.132</v>
      </c>
      <c r="I8" s="34">
        <v>40197.134605152511</v>
      </c>
      <c r="J8" s="35">
        <v>8.4839160839160837</v>
      </c>
      <c r="K8" s="35">
        <v>7.8119768190598844</v>
      </c>
      <c r="L8" s="35" t="s">
        <v>1019</v>
      </c>
      <c r="M8" s="35" t="s">
        <v>1019</v>
      </c>
      <c r="N8" s="4">
        <v>1.351</v>
      </c>
      <c r="O8" s="4">
        <v>6.4516129032258114</v>
      </c>
      <c r="P8" s="35">
        <v>6.0501153972964072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46" si="9">IF(ISERROR((IF((G8/H8-1)&gt;($S$5/100),(G8/H8-1)+A8,"")))=TRUE," ",((IF((G8/H8-1)&gt;($S$5/100),(G8/H8-1)+A8,""))))</f>
        <v>0.26112761227080306</v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 t="str">
        <f t="shared" ref="V8:V46" si="12">IF(ISERROR((IF(((J8/$J$6-1))&lt;($V$5/100),((J8/$J$6-1)),"")))=TRUE," ",((IF(((J8/$J$6-1))&lt;($V$5/100),((J8/$J$6-1)),""))))</f>
        <v/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 t="str">
        <f t="shared" ref="Z8:Z46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>
        <f t="shared" si="2"/>
        <v>14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6.0501153974064072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5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822</v>
      </c>
      <c r="AP8" t="s">
        <v>1024</v>
      </c>
      <c r="AQ8" s="22">
        <v>38.565408503145179</v>
      </c>
      <c r="AR8" s="21" t="e">
        <v>#VALUE!</v>
      </c>
      <c r="AS8">
        <v>26.112761216080305</v>
      </c>
      <c r="AT8">
        <v>-38.565408503145179</v>
      </c>
      <c r="AU8" t="e">
        <v>#VALUE!</v>
      </c>
      <c r="AV8" t="s">
        <v>1662</v>
      </c>
    </row>
    <row r="9" spans="1:48" x14ac:dyDescent="0.25">
      <c r="A9" s="14">
        <v>1.2E-10</v>
      </c>
      <c r="B9" t="s">
        <v>790</v>
      </c>
      <c r="C9" s="4">
        <v>11</v>
      </c>
      <c r="D9" s="4">
        <v>5</v>
      </c>
      <c r="E9" s="4">
        <v>8</v>
      </c>
      <c r="F9" s="4">
        <v>24</v>
      </c>
      <c r="G9" s="4">
        <v>117</v>
      </c>
      <c r="H9" s="4">
        <v>107.4</v>
      </c>
      <c r="I9" s="34">
        <v>53170.928203961026</v>
      </c>
      <c r="J9" s="35">
        <v>18.645833333333336</v>
      </c>
      <c r="K9" s="35">
        <v>17.053032708796444</v>
      </c>
      <c r="L9" s="35">
        <v>10.597931177613553</v>
      </c>
      <c r="M9" s="35">
        <v>9.9507403500851606</v>
      </c>
      <c r="N9" s="4">
        <v>5.15</v>
      </c>
      <c r="O9" s="4" t="s">
        <v>161</v>
      </c>
      <c r="P9" s="35">
        <v>2.7141527001862196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>
        <f t="shared" si="13"/>
        <v>0.23380847105994707</v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>
        <f t="shared" si="1"/>
        <v>11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2.7141527003062196</v>
      </c>
      <c r="AH9" s="38" t="str">
        <f t="shared" si="19"/>
        <v xml:space="preserve"> </v>
      </c>
      <c r="AI9" s="1">
        <f t="shared" si="20"/>
        <v>24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790</v>
      </c>
      <c r="AP9" t="s">
        <v>1022</v>
      </c>
      <c r="AQ9" s="22">
        <v>-35.020094803085591</v>
      </c>
      <c r="AR9" s="21">
        <v>-23.380847105994707</v>
      </c>
      <c r="AS9">
        <v>8.9385474860335101</v>
      </c>
      <c r="AT9">
        <v>35.020094803085591</v>
      </c>
      <c r="AU9">
        <v>23.380847105994707</v>
      </c>
      <c r="AV9" t="s">
        <v>1663</v>
      </c>
    </row>
    <row r="10" spans="1:48" x14ac:dyDescent="0.25">
      <c r="A10" s="14">
        <v>1.2999999999999999E-10</v>
      </c>
      <c r="B10" t="s">
        <v>820</v>
      </c>
      <c r="C10" s="4">
        <v>23</v>
      </c>
      <c r="D10" s="4">
        <v>0</v>
      </c>
      <c r="E10" s="4">
        <v>8</v>
      </c>
      <c r="F10" s="4">
        <v>31</v>
      </c>
      <c r="G10" s="4">
        <v>125</v>
      </c>
      <c r="H10" s="4">
        <v>101.72</v>
      </c>
      <c r="I10" s="34">
        <v>91225.773658170787</v>
      </c>
      <c r="J10" s="35">
        <v>18.022678951098513</v>
      </c>
      <c r="K10" s="35">
        <v>14.525203484221048</v>
      </c>
      <c r="L10" s="35">
        <v>7.9467894135112527</v>
      </c>
      <c r="M10" s="35">
        <v>6.8231934948232071</v>
      </c>
      <c r="N10" s="4">
        <v>4.4190000000000005</v>
      </c>
      <c r="O10" s="4">
        <v>157.33333333333331</v>
      </c>
      <c r="P10" s="35">
        <v>2.1578843885174988</v>
      </c>
      <c r="Q10" s="36">
        <f t="shared" si="7"/>
        <v>74.19354838722677</v>
      </c>
      <c r="R10" s="36" t="str">
        <f t="shared" si="8"/>
        <v xml:space="preserve"> </v>
      </c>
      <c r="S10" s="37">
        <f t="shared" si="9"/>
        <v>0.22886354712174217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>
        <f t="shared" si="2"/>
        <v>21</v>
      </c>
      <c r="AD10" s="1" t="str">
        <f t="shared" si="17"/>
        <v xml:space="preserve"> </v>
      </c>
      <c r="AE10" s="1">
        <f t="shared" si="3"/>
        <v>5</v>
      </c>
      <c r="AF10" s="1" t="str">
        <f t="shared" si="4"/>
        <v xml:space="preserve"> </v>
      </c>
      <c r="AG10" s="38">
        <f t="shared" si="18"/>
        <v>2.1578843886474988</v>
      </c>
      <c r="AH10" s="38" t="str">
        <f t="shared" si="19"/>
        <v xml:space="preserve"> </v>
      </c>
      <c r="AI10" s="1">
        <f t="shared" si="20"/>
        <v>32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820</v>
      </c>
      <c r="AP10" t="s">
        <v>1031</v>
      </c>
      <c r="AQ10" s="22">
        <v>-30.507646243551978</v>
      </c>
      <c r="AR10" s="21">
        <v>7.4836783538393847</v>
      </c>
      <c r="AS10">
        <v>22.886354699174216</v>
      </c>
      <c r="AT10">
        <v>30.507646243551978</v>
      </c>
      <c r="AU10">
        <v>-7.4836783538393847</v>
      </c>
      <c r="AV10" t="s">
        <v>1664</v>
      </c>
    </row>
    <row r="11" spans="1:48" x14ac:dyDescent="0.25">
      <c r="A11" s="14">
        <v>1.3999999999999998E-10</v>
      </c>
      <c r="B11" t="s">
        <v>823</v>
      </c>
      <c r="C11" s="4">
        <v>11</v>
      </c>
      <c r="D11" s="4">
        <v>2</v>
      </c>
      <c r="E11" s="4">
        <v>6</v>
      </c>
      <c r="F11" s="4">
        <v>19</v>
      </c>
      <c r="G11" s="4">
        <v>126</v>
      </c>
      <c r="H11" s="4">
        <v>99.18</v>
      </c>
      <c r="I11" s="34">
        <v>12253.438120600076</v>
      </c>
      <c r="J11" s="35">
        <v>9.8775022408126691</v>
      </c>
      <c r="K11" s="35">
        <v>9.2899962532783817</v>
      </c>
      <c r="L11" s="35">
        <v>5.5636522802263455</v>
      </c>
      <c r="M11" s="35">
        <v>5.2299469184908869</v>
      </c>
      <c r="N11" s="4">
        <v>8.6189999999999998</v>
      </c>
      <c r="O11" s="4" t="s">
        <v>161</v>
      </c>
      <c r="P11" s="35">
        <v>2.0316596087920948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0.27041742300751359</v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-0.35228100670483853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8</v>
      </c>
      <c r="AC11" s="1">
        <f t="shared" si="2"/>
        <v>11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2.0316596089320949</v>
      </c>
      <c r="AH11" s="38" t="str">
        <f t="shared" si="19"/>
        <v xml:space="preserve"> </v>
      </c>
      <c r="AI11" s="1">
        <f t="shared" si="20"/>
        <v>34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823</v>
      </c>
      <c r="AP11" t="s">
        <v>1033</v>
      </c>
      <c r="AQ11" s="22">
        <v>28.474031429423007</v>
      </c>
      <c r="AR11" s="21">
        <v>35.228100670483855</v>
      </c>
      <c r="AS11">
        <v>27.041742286751358</v>
      </c>
      <c r="AT11">
        <v>-28.474031429423007</v>
      </c>
      <c r="AU11">
        <v>-35.228100670483855</v>
      </c>
      <c r="AV11" t="s">
        <v>1665</v>
      </c>
    </row>
    <row r="12" spans="1:48" x14ac:dyDescent="0.25">
      <c r="A12" s="14">
        <v>1.4999999999999997E-10</v>
      </c>
      <c r="B12" t="s">
        <v>793</v>
      </c>
      <c r="C12" s="4">
        <v>23</v>
      </c>
      <c r="D12" s="4">
        <v>0</v>
      </c>
      <c r="E12" s="4">
        <v>10</v>
      </c>
      <c r="F12" s="4">
        <v>33</v>
      </c>
      <c r="G12" s="4">
        <v>77.032501220703125</v>
      </c>
      <c r="H12" s="4">
        <v>65.040000000000006</v>
      </c>
      <c r="I12" s="34">
        <v>51502.269799140486</v>
      </c>
      <c r="J12" s="35">
        <v>16.515997968511936</v>
      </c>
      <c r="K12" s="35">
        <v>14.993084370677733</v>
      </c>
      <c r="L12" s="35">
        <v>11.885005295623515</v>
      </c>
      <c r="M12" s="35">
        <v>11.044470634721103</v>
      </c>
      <c r="N12" s="4">
        <v>3.597</v>
      </c>
      <c r="O12" s="4" t="s">
        <v>161</v>
      </c>
      <c r="P12" s="35">
        <v>3.2687576875768753</v>
      </c>
      <c r="Q12" s="36" t="str">
        <f t="shared" si="7"/>
        <v xml:space="preserve"> </v>
      </c>
      <c r="R12" s="36" t="str">
        <f t="shared" si="8"/>
        <v xml:space="preserve"> </v>
      </c>
      <c r="S12" s="37">
        <f t="shared" si="9"/>
        <v>0.18438655028381179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>
        <f t="shared" si="13"/>
        <v>0.38364931481227349</v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>
        <f t="shared" si="1"/>
        <v>7</v>
      </c>
      <c r="AB12" s="1" t="str">
        <f t="shared" si="16"/>
        <v xml:space="preserve"> </v>
      </c>
      <c r="AC12" s="1">
        <f t="shared" si="2"/>
        <v>25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3.2687576877268754</v>
      </c>
      <c r="AH12" s="38" t="str">
        <f t="shared" si="19"/>
        <v xml:space="preserve"> </v>
      </c>
      <c r="AI12" s="1">
        <f t="shared" si="20"/>
        <v>22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793</v>
      </c>
      <c r="AP12" t="s">
        <v>1020</v>
      </c>
      <c r="AQ12" s="22">
        <v>-19.597315475810518</v>
      </c>
      <c r="AR12" s="21">
        <v>-38.364931481227352</v>
      </c>
      <c r="AS12">
        <v>18.43865501338118</v>
      </c>
      <c r="AT12">
        <v>19.597315475810518</v>
      </c>
      <c r="AU12">
        <v>38.364931481227352</v>
      </c>
      <c r="AV12" t="s">
        <v>1666</v>
      </c>
    </row>
    <row r="13" spans="1:48" x14ac:dyDescent="0.25">
      <c r="A13" s="14">
        <v>1.5999999999999996E-10</v>
      </c>
      <c r="B13" t="s">
        <v>792</v>
      </c>
      <c r="C13" s="4">
        <v>18</v>
      </c>
      <c r="D13" s="4">
        <v>1</v>
      </c>
      <c r="E13" s="4">
        <v>10</v>
      </c>
      <c r="F13" s="4">
        <v>29</v>
      </c>
      <c r="G13" s="4">
        <v>67.5</v>
      </c>
      <c r="H13" s="4">
        <v>49.72</v>
      </c>
      <c r="I13" s="34">
        <v>71827.609030088614</v>
      </c>
      <c r="J13" s="35">
        <v>7.6012842073077502</v>
      </c>
      <c r="K13" s="35">
        <v>6.7098515519568149</v>
      </c>
      <c r="L13" s="35" t="s">
        <v>1019</v>
      </c>
      <c r="M13" s="35" t="s">
        <v>1019</v>
      </c>
      <c r="N13" s="4">
        <v>6.2620000000000005</v>
      </c>
      <c r="O13" s="4">
        <v>-7.2049874120488386</v>
      </c>
      <c r="P13" s="35">
        <v>6.436041834271923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0.35760257457673372</v>
      </c>
      <c r="T13" s="37" t="str">
        <f t="shared" si="10"/>
        <v/>
      </c>
      <c r="U13" s="37" t="str">
        <f t="shared" si="11"/>
        <v/>
      </c>
      <c r="V13" s="37" t="str">
        <f t="shared" si="12"/>
        <v/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 t="str">
        <f t="shared" si="15"/>
        <v xml:space="preserve"> 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6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6.436041834431923</v>
      </c>
      <c r="AH13" s="38" t="str">
        <f t="shared" si="19"/>
        <v xml:space="preserve"> </v>
      </c>
      <c r="AI13" s="1">
        <f t="shared" si="20"/>
        <v>3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792</v>
      </c>
      <c r="AP13" t="s">
        <v>1024</v>
      </c>
      <c r="AQ13" s="22">
        <v>44.95681174725955</v>
      </c>
      <c r="AR13" s="21" t="e">
        <v>#VALUE!</v>
      </c>
      <c r="AS13">
        <v>35.760257441673375</v>
      </c>
      <c r="AT13">
        <v>-44.95681174725955</v>
      </c>
      <c r="AU13" t="e">
        <v>#VALUE!</v>
      </c>
      <c r="AV13" t="s">
        <v>1667</v>
      </c>
    </row>
    <row r="14" spans="1:48" x14ac:dyDescent="0.25">
      <c r="A14" s="14">
        <v>1.6999999999999996E-10</v>
      </c>
      <c r="B14" t="s">
        <v>795</v>
      </c>
      <c r="C14" s="4">
        <v>11</v>
      </c>
      <c r="D14" s="4">
        <v>1</v>
      </c>
      <c r="E14" s="4">
        <v>16</v>
      </c>
      <c r="F14" s="4">
        <v>28</v>
      </c>
      <c r="G14" s="4">
        <v>17.5</v>
      </c>
      <c r="H14" s="4">
        <v>15.545</v>
      </c>
      <c r="I14" s="34">
        <v>14181.66260597805</v>
      </c>
      <c r="J14" s="35">
        <v>13.517391304347825</v>
      </c>
      <c r="K14" s="35">
        <v>11.875477463712759</v>
      </c>
      <c r="L14" s="35">
        <v>6.8447349037644418</v>
      </c>
      <c r="M14" s="35">
        <v>6.4241411342979378</v>
      </c>
      <c r="N14" s="4">
        <v>1.0110000000000001</v>
      </c>
      <c r="O14" s="4" t="s">
        <v>161</v>
      </c>
      <c r="P14" s="35">
        <v>3.3837246703119974</v>
      </c>
      <c r="Q14" s="36" t="str">
        <f t="shared" si="7"/>
        <v xml:space="preserve"> </v>
      </c>
      <c r="R14" s="36" t="str">
        <f t="shared" si="8"/>
        <v xml:space="preserve"> </v>
      </c>
      <c r="S14" s="37" t="str">
        <f t="shared" si="9"/>
        <v/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>
        <f t="shared" si="14"/>
        <v>-0.20313769122570113</v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>
        <f t="shared" si="16"/>
        <v>14</v>
      </c>
      <c r="AC14" s="1" t="str">
        <f t="shared" si="2"/>
        <v xml:space="preserve"> 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3.3837246704819974</v>
      </c>
      <c r="AH14" s="38" t="str">
        <f t="shared" si="19"/>
        <v xml:space="preserve"> </v>
      </c>
      <c r="AI14" s="1">
        <f t="shared" si="20"/>
        <v>21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795</v>
      </c>
      <c r="AP14" t="s">
        <v>1020</v>
      </c>
      <c r="AQ14" s="22">
        <v>2.1164984811558707</v>
      </c>
      <c r="AR14" s="21">
        <v>20.313769122570115</v>
      </c>
      <c r="AS14">
        <v>12.576391122547449</v>
      </c>
      <c r="AT14">
        <v>-2.1164984811558707</v>
      </c>
      <c r="AU14">
        <v>-20.313769122570115</v>
      </c>
      <c r="AV14" t="s">
        <v>1668</v>
      </c>
    </row>
    <row r="15" spans="1:48" x14ac:dyDescent="0.25">
      <c r="A15" s="14">
        <v>1.7999999999999995E-10</v>
      </c>
      <c r="B15" t="s">
        <v>794</v>
      </c>
      <c r="C15" s="4">
        <v>18</v>
      </c>
      <c r="D15" s="4">
        <v>1</v>
      </c>
      <c r="E15" s="4">
        <v>3</v>
      </c>
      <c r="F15" s="4">
        <v>22</v>
      </c>
      <c r="G15" s="4">
        <v>125.5</v>
      </c>
      <c r="H15" s="4">
        <v>106.05</v>
      </c>
      <c r="I15" s="34">
        <v>20694.131563944873</v>
      </c>
      <c r="J15" s="35">
        <v>15.835448708376884</v>
      </c>
      <c r="K15" s="35">
        <v>14.59135938359934</v>
      </c>
      <c r="L15" s="35">
        <v>9.9933265124754485</v>
      </c>
      <c r="M15" s="35">
        <v>9.3742829894889823</v>
      </c>
      <c r="N15" s="4">
        <v>5.9990000000000006</v>
      </c>
      <c r="O15" s="4" t="s">
        <v>161</v>
      </c>
      <c r="P15" s="35">
        <v>1.8915605846298917</v>
      </c>
      <c r="Q15" s="36">
        <f t="shared" si="7"/>
        <v>81.818181818361808</v>
      </c>
      <c r="R15" s="36" t="str">
        <f t="shared" si="8"/>
        <v xml:space="preserve"> </v>
      </c>
      <c r="S15" s="37">
        <f t="shared" si="9"/>
        <v>0.18340405487118347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>
        <f t="shared" si="13"/>
        <v>0.16342054864491096</v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>
        <f t="shared" si="1"/>
        <v>13</v>
      </c>
      <c r="AB15" s="1" t="str">
        <f t="shared" si="16"/>
        <v xml:space="preserve"> </v>
      </c>
      <c r="AC15" s="1">
        <f t="shared" si="2"/>
        <v>26</v>
      </c>
      <c r="AD15" s="1" t="str">
        <f t="shared" si="17"/>
        <v xml:space="preserve"> </v>
      </c>
      <c r="AE15" s="1">
        <f t="shared" si="3"/>
        <v>2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794</v>
      </c>
      <c r="AP15" t="s">
        <v>1033</v>
      </c>
      <c r="AQ15" s="22">
        <v>-14.669253319568053</v>
      </c>
      <c r="AR15" s="21">
        <v>-16.342054864491097</v>
      </c>
      <c r="AS15">
        <v>18.340405469118348</v>
      </c>
      <c r="AT15">
        <v>14.669253319568053</v>
      </c>
      <c r="AU15">
        <v>16.342054864491097</v>
      </c>
      <c r="AV15" t="s">
        <v>1669</v>
      </c>
    </row>
    <row r="16" spans="1:48" x14ac:dyDescent="0.25">
      <c r="A16" s="14">
        <v>1.8999999999999994E-10</v>
      </c>
      <c r="B16" t="s">
        <v>791</v>
      </c>
      <c r="C16" s="4">
        <v>23</v>
      </c>
      <c r="D16" s="4">
        <v>0</v>
      </c>
      <c r="E16" s="4">
        <v>5</v>
      </c>
      <c r="F16" s="4">
        <v>28</v>
      </c>
      <c r="G16" s="4">
        <v>27.5</v>
      </c>
      <c r="H16" s="4">
        <v>22.515000000000001</v>
      </c>
      <c r="I16" s="34">
        <v>63075.849812059598</v>
      </c>
      <c r="J16" s="35">
        <v>8.1991988346686089</v>
      </c>
      <c r="K16" s="35">
        <v>7.925026399155227</v>
      </c>
      <c r="L16" s="35" t="s">
        <v>1019</v>
      </c>
      <c r="M16" s="35" t="s">
        <v>1019</v>
      </c>
      <c r="N16" s="4">
        <v>2.4900000000000002</v>
      </c>
      <c r="O16" s="4">
        <v>-1.2072645591460767</v>
      </c>
      <c r="P16" s="35">
        <v>6.3246724405951591</v>
      </c>
      <c r="Q16" s="36">
        <f t="shared" si="7"/>
        <v>82.142857143047138</v>
      </c>
      <c r="R16" s="36" t="str">
        <f t="shared" si="8"/>
        <v xml:space="preserve"> </v>
      </c>
      <c r="S16" s="37">
        <f t="shared" si="9"/>
        <v>0.22140795044538517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22</v>
      </c>
      <c r="AD16" s="1" t="str">
        <f t="shared" si="17"/>
        <v xml:space="preserve"> </v>
      </c>
      <c r="AE16" s="1">
        <f t="shared" si="3"/>
        <v>1</v>
      </c>
      <c r="AF16" s="1" t="str">
        <f t="shared" si="4"/>
        <v xml:space="preserve"> </v>
      </c>
      <c r="AG16" s="38">
        <f t="shared" si="18"/>
        <v>6.3246724407851591</v>
      </c>
      <c r="AH16" s="38" t="str">
        <f t="shared" si="19"/>
        <v xml:space="preserve"> </v>
      </c>
      <c r="AI16" s="1">
        <f t="shared" si="20"/>
        <v>4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791</v>
      </c>
      <c r="AP16" t="s">
        <v>1024</v>
      </c>
      <c r="AQ16" s="22">
        <v>40.627131854321107</v>
      </c>
      <c r="AR16" s="21" t="e">
        <v>#VALUE!</v>
      </c>
      <c r="AS16">
        <v>22.140795025538516</v>
      </c>
      <c r="AT16">
        <v>-40.627131854321107</v>
      </c>
      <c r="AU16" t="e">
        <v>#VALUE!</v>
      </c>
      <c r="AV16" t="s">
        <v>1670</v>
      </c>
    </row>
    <row r="17" spans="1:48" x14ac:dyDescent="0.25">
      <c r="A17" s="14">
        <v>1.9999999999999993E-10</v>
      </c>
      <c r="B17" t="s">
        <v>788</v>
      </c>
      <c r="C17" s="4">
        <v>22</v>
      </c>
      <c r="D17" s="4">
        <v>0</v>
      </c>
      <c r="E17" s="4">
        <v>5</v>
      </c>
      <c r="F17" s="4">
        <v>27</v>
      </c>
      <c r="G17" s="4">
        <v>100</v>
      </c>
      <c r="H17" s="4">
        <v>78.72</v>
      </c>
      <c r="I17" s="34">
        <v>54361.499038151793</v>
      </c>
      <c r="J17" s="35">
        <v>13.518804739824832</v>
      </c>
      <c r="K17" s="35">
        <v>12.328895849647612</v>
      </c>
      <c r="L17" s="35">
        <v>8.8155376292803904</v>
      </c>
      <c r="M17" s="35">
        <v>8.3910698056649782</v>
      </c>
      <c r="N17" s="4">
        <v>5.38</v>
      </c>
      <c r="O17" s="4" t="s">
        <v>161</v>
      </c>
      <c r="P17" s="35">
        <v>3.6699695121951224</v>
      </c>
      <c r="Q17" s="36">
        <f t="shared" si="7"/>
        <v>81.481481481681485</v>
      </c>
      <c r="R17" s="36" t="str">
        <f t="shared" si="8"/>
        <v xml:space="preserve"> </v>
      </c>
      <c r="S17" s="37">
        <f t="shared" si="9"/>
        <v>0.27032520345203248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>
        <f t="shared" si="2"/>
        <v>12</v>
      </c>
      <c r="AD17" s="1" t="str">
        <f t="shared" si="17"/>
        <v xml:space="preserve"> </v>
      </c>
      <c r="AE17" s="1">
        <f t="shared" si="3"/>
        <v>4</v>
      </c>
      <c r="AF17" s="1" t="str">
        <f t="shared" si="4"/>
        <v xml:space="preserve"> </v>
      </c>
      <c r="AG17" s="38">
        <f t="shared" si="18"/>
        <v>3.6699695123951224</v>
      </c>
      <c r="AH17" s="38" t="str">
        <f t="shared" si="19"/>
        <v xml:space="preserve"> </v>
      </c>
      <c r="AI17" s="1">
        <f t="shared" si="20"/>
        <v>19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788</v>
      </c>
      <c r="AP17" t="s">
        <v>1031</v>
      </c>
      <c r="AQ17" s="22">
        <v>2.1062633691771304</v>
      </c>
      <c r="AR17" s="21">
        <v>-2.6302664328405889</v>
      </c>
      <c r="AS17">
        <v>27.032520325203247</v>
      </c>
      <c r="AT17">
        <v>-2.1062633691771304</v>
      </c>
      <c r="AU17">
        <v>2.6302664328405889</v>
      </c>
      <c r="AV17" t="s">
        <v>1671</v>
      </c>
    </row>
    <row r="18" spans="1:48" x14ac:dyDescent="0.25">
      <c r="A18" s="14">
        <v>2.0999999999999992E-10</v>
      </c>
      <c r="B18" t="s">
        <v>798</v>
      </c>
      <c r="C18" s="4">
        <v>12</v>
      </c>
      <c r="D18" s="4">
        <v>3</v>
      </c>
      <c r="E18" s="4">
        <v>7</v>
      </c>
      <c r="F18" s="4">
        <v>22</v>
      </c>
      <c r="G18" s="4">
        <v>129</v>
      </c>
      <c r="H18" s="4" t="s">
        <v>161</v>
      </c>
      <c r="I18" s="34" t="s">
        <v>161</v>
      </c>
      <c r="J18" s="35" t="s">
        <v>1019</v>
      </c>
      <c r="K18" s="35" t="s">
        <v>1019</v>
      </c>
      <c r="L18" s="35" t="s">
        <v>1019</v>
      </c>
      <c r="M18" s="35" t="s">
        <v>1019</v>
      </c>
      <c r="N18" s="4">
        <v>3.915</v>
      </c>
      <c r="O18" s="4" t="s">
        <v>161</v>
      </c>
      <c r="P18" s="35" t="s">
        <v>166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 xml:space="preserve"> </v>
      </c>
      <c r="T18" s="37" t="str">
        <f t="shared" si="10"/>
        <v xml:space="preserve"> </v>
      </c>
      <c r="U18" s="37" t="str">
        <f t="shared" si="11"/>
        <v xml:space="preserve"> </v>
      </c>
      <c r="V18" s="37" t="str">
        <f t="shared" si="12"/>
        <v xml:space="preserve"> </v>
      </c>
      <c r="W18" s="37" t="str">
        <f t="shared" si="13"/>
        <v xml:space="preserve"> </v>
      </c>
      <c r="X18" s="37" t="str">
        <f t="shared" si="14"/>
        <v xml:space="preserve"> </v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798</v>
      </c>
      <c r="AP18" t="s">
        <v>1054</v>
      </c>
      <c r="AQ18" s="22" t="e">
        <v>#VALUE!</v>
      </c>
      <c r="AR18" s="21" t="e">
        <v>#VALUE!</v>
      </c>
      <c r="AS18" t="s">
        <v>166</v>
      </c>
      <c r="AT18" t="e">
        <v>#VALUE!</v>
      </c>
      <c r="AU18" t="e">
        <v>#VALUE!</v>
      </c>
      <c r="AV18" t="s">
        <v>1672</v>
      </c>
    </row>
    <row r="19" spans="1:48" x14ac:dyDescent="0.25">
      <c r="A19" s="14">
        <v>2.1999999999999991E-10</v>
      </c>
      <c r="B19" t="s">
        <v>814</v>
      </c>
      <c r="C19" s="4">
        <v>11</v>
      </c>
      <c r="D19" s="4">
        <v>2</v>
      </c>
      <c r="E19" s="4">
        <v>10</v>
      </c>
      <c r="F19" s="4">
        <v>23</v>
      </c>
      <c r="G19" s="4">
        <v>43.099998474121094</v>
      </c>
      <c r="H19" s="4">
        <v>36.76</v>
      </c>
      <c r="I19" s="34">
        <v>15579.527838146683</v>
      </c>
      <c r="J19" s="35">
        <v>12.576120424221688</v>
      </c>
      <c r="K19" s="35">
        <v>11.296865396435155</v>
      </c>
      <c r="L19" s="35">
        <v>5.8195804692019681</v>
      </c>
      <c r="M19" s="35">
        <v>5.5429768349850512</v>
      </c>
      <c r="N19" s="4">
        <v>2.6680000000000001</v>
      </c>
      <c r="O19" s="4">
        <v>-31.121147489646152</v>
      </c>
      <c r="P19" s="35">
        <v>4.689880304678999</v>
      </c>
      <c r="Q19" s="36" t="str">
        <f t="shared" si="7"/>
        <v xml:space="preserve"> </v>
      </c>
      <c r="R19" s="36" t="str">
        <f t="shared" si="8"/>
        <v xml:space="preserve"> </v>
      </c>
      <c r="S19" s="37">
        <f t="shared" si="9"/>
        <v>0.17247003488053034</v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>
        <f t="shared" si="14"/>
        <v>-0.32248591158210738</v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>
        <f t="shared" si="16"/>
        <v>10</v>
      </c>
      <c r="AC19" s="1">
        <f t="shared" si="2"/>
        <v>27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4.689880304898999</v>
      </c>
      <c r="AH19" s="38" t="str">
        <f t="shared" si="19"/>
        <v xml:space="preserve"> </v>
      </c>
      <c r="AI19" s="1">
        <f t="shared" si="20"/>
        <v>10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814</v>
      </c>
      <c r="AP19" t="s">
        <v>1031</v>
      </c>
      <c r="AQ19" s="22">
        <v>8.9325244102739791</v>
      </c>
      <c r="AR19" s="21">
        <v>32.248591158210736</v>
      </c>
      <c r="AS19">
        <v>17.247003466053034</v>
      </c>
      <c r="AT19">
        <v>-8.9325244102739791</v>
      </c>
      <c r="AU19">
        <v>-32.248591158210736</v>
      </c>
      <c r="AV19" t="s">
        <v>1673</v>
      </c>
    </row>
    <row r="20" spans="1:48" x14ac:dyDescent="0.25">
      <c r="A20" s="14">
        <v>2.299999999999999E-10</v>
      </c>
      <c r="B20" t="s">
        <v>811</v>
      </c>
      <c r="C20" s="4">
        <v>19</v>
      </c>
      <c r="D20" s="4">
        <v>1</v>
      </c>
      <c r="E20" s="4">
        <v>8</v>
      </c>
      <c r="F20" s="4">
        <v>28</v>
      </c>
      <c r="G20" s="4">
        <v>15.5</v>
      </c>
      <c r="H20" s="4">
        <v>11.83</v>
      </c>
      <c r="I20" s="34">
        <v>33300.810984127784</v>
      </c>
      <c r="J20" s="35">
        <v>10.913284132841328</v>
      </c>
      <c r="K20" s="35">
        <v>9.7126436781609193</v>
      </c>
      <c r="L20" s="35">
        <v>5.5668007759252349</v>
      </c>
      <c r="M20" s="35">
        <v>5.2242224732234632</v>
      </c>
      <c r="N20" s="4">
        <v>0.98499999999999999</v>
      </c>
      <c r="O20" s="4" t="s">
        <v>161</v>
      </c>
      <c r="P20" s="35">
        <v>6.5934065934065931</v>
      </c>
      <c r="Q20" s="36" t="str">
        <f t="shared" si="7"/>
        <v xml:space="preserve"> </v>
      </c>
      <c r="R20" s="36" t="str">
        <f t="shared" si="8"/>
        <v xml:space="preserve"> </v>
      </c>
      <c r="S20" s="37">
        <f t="shared" si="9"/>
        <v>0.31022823353515649</v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-0.35191445963076506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9</v>
      </c>
      <c r="AC20" s="1">
        <f t="shared" si="2"/>
        <v>8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6.5934065936365931</v>
      </c>
      <c r="AH20" s="38" t="str">
        <f t="shared" si="19"/>
        <v xml:space="preserve"> </v>
      </c>
      <c r="AI20" s="1">
        <f t="shared" si="20"/>
        <v>2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811</v>
      </c>
      <c r="AP20" t="s">
        <v>1026</v>
      </c>
      <c r="AQ20" s="22">
        <v>20.973622798878445</v>
      </c>
      <c r="AR20" s="21">
        <v>35.191445963076504</v>
      </c>
      <c r="AS20">
        <v>31.022823330515649</v>
      </c>
      <c r="AT20">
        <v>-20.973622798878445</v>
      </c>
      <c r="AU20">
        <v>-35.191445963076504</v>
      </c>
      <c r="AV20" t="s">
        <v>1674</v>
      </c>
    </row>
    <row r="21" spans="1:48" x14ac:dyDescent="0.25">
      <c r="A21" s="14">
        <v>2.399999999999999E-10</v>
      </c>
      <c r="B21" t="s">
        <v>789</v>
      </c>
      <c r="C21" s="4">
        <v>22</v>
      </c>
      <c r="D21" s="4">
        <v>2</v>
      </c>
      <c r="E21" s="4">
        <v>7</v>
      </c>
      <c r="F21" s="4">
        <v>31</v>
      </c>
      <c r="G21" s="4">
        <v>62</v>
      </c>
      <c r="H21" s="4">
        <v>53.82</v>
      </c>
      <c r="I21" s="34">
        <v>166916.85639015149</v>
      </c>
      <c r="J21" s="35">
        <v>10.043677569735078</v>
      </c>
      <c r="K21" s="35">
        <v>9.8496736648098597</v>
      </c>
      <c r="L21" s="35">
        <v>4.8973870818676968</v>
      </c>
      <c r="M21" s="35">
        <v>4.8219446644357085</v>
      </c>
      <c r="N21" s="4">
        <v>5.4080000000000004</v>
      </c>
      <c r="O21" s="4">
        <v>34.967730620023858</v>
      </c>
      <c r="P21" s="35">
        <v>5.0393390848219326</v>
      </c>
      <c r="Q21" s="36">
        <f t="shared" si="7"/>
        <v>70.967741935723865</v>
      </c>
      <c r="R21" s="36" t="str">
        <f t="shared" si="8"/>
        <v xml:space="preserve"> </v>
      </c>
      <c r="S21" s="37">
        <f t="shared" si="9"/>
        <v>0.15198810874984756</v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>
        <f t="shared" si="14"/>
        <v>-0.42984743282428473</v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>
        <f t="shared" si="16"/>
        <v>6</v>
      </c>
      <c r="AC21" s="1">
        <f t="shared" si="2"/>
        <v>28</v>
      </c>
      <c r="AD21" s="1" t="str">
        <f t="shared" si="17"/>
        <v xml:space="preserve"> </v>
      </c>
      <c r="AE21" s="1">
        <f t="shared" si="3"/>
        <v>10</v>
      </c>
      <c r="AF21" s="1" t="str">
        <f t="shared" si="4"/>
        <v xml:space="preserve"> </v>
      </c>
      <c r="AG21" s="38">
        <f t="shared" si="18"/>
        <v>5.0393390850619326</v>
      </c>
      <c r="AH21" s="38" t="str">
        <f t="shared" si="19"/>
        <v xml:space="preserve"> </v>
      </c>
      <c r="AI21" s="1">
        <f t="shared" si="20"/>
        <v>9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789</v>
      </c>
      <c r="AP21" t="s">
        <v>1078</v>
      </c>
      <c r="AQ21" s="22">
        <v>27.270705825041109</v>
      </c>
      <c r="AR21" s="21">
        <v>42.984743282428475</v>
      </c>
      <c r="AS21">
        <v>15.198810850984756</v>
      </c>
      <c r="AT21">
        <v>-27.270705825041109</v>
      </c>
      <c r="AU21">
        <v>-42.984743282428475</v>
      </c>
      <c r="AV21" t="s">
        <v>1675</v>
      </c>
    </row>
    <row r="22" spans="1:48" x14ac:dyDescent="0.25">
      <c r="A22" s="14">
        <v>2.4999999999999991E-10</v>
      </c>
      <c r="B22" t="s">
        <v>808</v>
      </c>
      <c r="C22" s="4">
        <v>11</v>
      </c>
      <c r="D22" s="4">
        <v>2</v>
      </c>
      <c r="E22" s="4">
        <v>12</v>
      </c>
      <c r="F22" s="4">
        <v>25</v>
      </c>
      <c r="G22" s="4">
        <v>50</v>
      </c>
      <c r="H22" s="4">
        <v>32.99</v>
      </c>
      <c r="I22" s="34">
        <v>9161.6054656592569</v>
      </c>
      <c r="J22" s="35">
        <v>7.4101527403414202</v>
      </c>
      <c r="K22" s="35">
        <v>6.5313799247673732</v>
      </c>
      <c r="L22" s="35">
        <v>3.8566056278812151</v>
      </c>
      <c r="M22" s="35">
        <v>3.4650062893720079</v>
      </c>
      <c r="N22" s="4">
        <v>3.8719999999999999</v>
      </c>
      <c r="O22" s="4" t="s">
        <v>161</v>
      </c>
      <c r="P22" s="35">
        <v>4.4286147317368894</v>
      </c>
      <c r="Q22" s="36" t="str">
        <f t="shared" si="7"/>
        <v xml:space="preserve"> </v>
      </c>
      <c r="R22" s="36" t="str">
        <f t="shared" si="8"/>
        <v xml:space="preserve"> </v>
      </c>
      <c r="S22" s="37">
        <f t="shared" si="9"/>
        <v>0.51561079139883281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-0.55101494683523811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3</v>
      </c>
      <c r="AC22" s="1">
        <f t="shared" si="2"/>
        <v>2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4.4286147319868894</v>
      </c>
      <c r="AH22" s="38" t="str">
        <f t="shared" si="19"/>
        <v xml:space="preserve"> </v>
      </c>
      <c r="AI22" s="1">
        <f t="shared" si="20"/>
        <v>12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808</v>
      </c>
      <c r="AP22" t="s">
        <v>1028</v>
      </c>
      <c r="AQ22" s="22">
        <v>46.340852263352339</v>
      </c>
      <c r="AR22" s="21">
        <v>55.101494683523811</v>
      </c>
      <c r="AS22">
        <v>51.561079114883277</v>
      </c>
      <c r="AT22">
        <v>-46.340852263352339</v>
      </c>
      <c r="AU22">
        <v>-55.101494683523811</v>
      </c>
      <c r="AV22" t="s">
        <v>1676</v>
      </c>
    </row>
    <row r="23" spans="1:48" x14ac:dyDescent="0.25">
      <c r="A23" s="14">
        <v>2.5999999999999993E-10</v>
      </c>
      <c r="B23" t="s">
        <v>810</v>
      </c>
      <c r="C23" s="4">
        <v>25</v>
      </c>
      <c r="D23" s="4">
        <v>4</v>
      </c>
      <c r="E23" s="4">
        <v>6</v>
      </c>
      <c r="F23" s="4">
        <v>35</v>
      </c>
      <c r="G23" s="4">
        <v>32.464759826660156</v>
      </c>
      <c r="H23" s="4">
        <v>26.24</v>
      </c>
      <c r="I23" s="34">
        <v>13785.350452905701</v>
      </c>
      <c r="J23" s="35">
        <v>20.020340873054185</v>
      </c>
      <c r="K23" s="35">
        <v>16.475185455011999</v>
      </c>
      <c r="L23" s="35">
        <v>7.8847717783660602</v>
      </c>
      <c r="M23" s="35">
        <v>6.9623007680947211</v>
      </c>
      <c r="N23" s="4">
        <v>1.359</v>
      </c>
      <c r="O23" s="4">
        <v>3.3333333333333361</v>
      </c>
      <c r="P23" s="35">
        <v>1.7441007608502379</v>
      </c>
      <c r="Q23" s="36">
        <f t="shared" si="7"/>
        <v>71.428571428831432</v>
      </c>
      <c r="R23" s="36" t="str">
        <f t="shared" si="8"/>
        <v xml:space="preserve"> </v>
      </c>
      <c r="S23" s="37">
        <f t="shared" si="9"/>
        <v>0.23722407901991446</v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>
        <f t="shared" si="2"/>
        <v>20</v>
      </c>
      <c r="AD23" s="1" t="str">
        <f t="shared" si="17"/>
        <v xml:space="preserve"> </v>
      </c>
      <c r="AE23" s="1">
        <f t="shared" si="3"/>
        <v>9</v>
      </c>
      <c r="AF23" s="1" t="str">
        <f t="shared" si="4"/>
        <v xml:space="preserve"> </v>
      </c>
      <c r="AG23" s="38" t="str">
        <f t="shared" si="18"/>
        <v xml:space="preserve"> </v>
      </c>
      <c r="AH23" s="38" t="str">
        <f t="shared" si="19"/>
        <v xml:space="preserve"> </v>
      </c>
      <c r="AI23" s="1" t="str">
        <f t="shared" si="20"/>
        <v xml:space="preserve"> 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810</v>
      </c>
      <c r="AP23" t="s">
        <v>1078</v>
      </c>
      <c r="AQ23" s="22">
        <v>-44.973317863858675</v>
      </c>
      <c r="AR23" s="21">
        <v>8.2056860958680815</v>
      </c>
      <c r="AS23">
        <v>23.722407875991447</v>
      </c>
      <c r="AT23">
        <v>44.973317863858675</v>
      </c>
      <c r="AU23">
        <v>-8.2056860958680815</v>
      </c>
      <c r="AV23" t="s">
        <v>1328</v>
      </c>
    </row>
    <row r="24" spans="1:48" x14ac:dyDescent="0.25">
      <c r="A24" s="14">
        <v>2.6999999999999995E-10</v>
      </c>
      <c r="B24" t="s">
        <v>817</v>
      </c>
      <c r="C24" s="4">
        <v>11</v>
      </c>
      <c r="D24" s="4">
        <v>5</v>
      </c>
      <c r="E24" s="4">
        <v>11</v>
      </c>
      <c r="F24" s="4">
        <v>27</v>
      </c>
      <c r="G24" s="4">
        <v>45</v>
      </c>
      <c r="H24" s="4">
        <v>35.409999999999997</v>
      </c>
      <c r="I24" s="34">
        <v>33068.412035629677</v>
      </c>
      <c r="J24" s="35">
        <v>7.3146044205742609</v>
      </c>
      <c r="K24" s="35">
        <v>6.5103879389593668</v>
      </c>
      <c r="L24" s="35" t="s">
        <v>1019</v>
      </c>
      <c r="M24" s="35" t="s">
        <v>1019</v>
      </c>
      <c r="N24" s="4">
        <v>4.4969999999999999</v>
      </c>
      <c r="O24" s="4">
        <v>5.6559037922410935</v>
      </c>
      <c r="P24" s="35">
        <v>6.8426998023157308</v>
      </c>
      <c r="Q24" s="36" t="str">
        <f t="shared" si="7"/>
        <v xml:space="preserve"> </v>
      </c>
      <c r="R24" s="36" t="str">
        <f t="shared" si="8"/>
        <v xml:space="preserve"> </v>
      </c>
      <c r="S24" s="37">
        <f t="shared" si="9"/>
        <v>0.27082745014291731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 xml:space="preserve"> </v>
      </c>
      <c r="X24" s="37" t="str">
        <f t="shared" si="14"/>
        <v xml:space="preserve"> 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 t="str">
        <f t="shared" si="16"/>
        <v xml:space="preserve"> </v>
      </c>
      <c r="AC24" s="1">
        <f t="shared" si="2"/>
        <v>10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6.8426998025857309</v>
      </c>
      <c r="AH24" s="38" t="str">
        <f t="shared" si="19"/>
        <v xml:space="preserve"> </v>
      </c>
      <c r="AI24" s="1">
        <f t="shared" si="20"/>
        <v>1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817</v>
      </c>
      <c r="AP24" t="s">
        <v>1024</v>
      </c>
      <c r="AQ24" s="22">
        <v>47.032746423436578</v>
      </c>
      <c r="AR24" s="21" t="e">
        <v>#VALUE!</v>
      </c>
      <c r="AS24">
        <v>27.082744987291729</v>
      </c>
      <c r="AT24">
        <v>-47.032746423436578</v>
      </c>
      <c r="AU24" t="e">
        <v>#VALUE!</v>
      </c>
      <c r="AV24" t="s">
        <v>1677</v>
      </c>
    </row>
    <row r="25" spans="1:48" x14ac:dyDescent="0.25">
      <c r="A25" s="14">
        <v>2.7999999999999996E-10</v>
      </c>
      <c r="B25" t="s">
        <v>802</v>
      </c>
      <c r="C25" s="4">
        <v>20</v>
      </c>
      <c r="D25" s="4">
        <v>1</v>
      </c>
      <c r="E25" s="4">
        <v>6</v>
      </c>
      <c r="F25" s="4">
        <v>27</v>
      </c>
      <c r="G25" s="4">
        <v>543</v>
      </c>
      <c r="H25" s="4">
        <v>381.9</v>
      </c>
      <c r="I25" s="34">
        <v>55744.518640525035</v>
      </c>
      <c r="J25" s="35">
        <v>15.543345543345541</v>
      </c>
      <c r="K25" s="35">
        <v>13.907501820830298</v>
      </c>
      <c r="L25" s="35">
        <v>10.63025796482081</v>
      </c>
      <c r="M25" s="35">
        <v>9.5261162208516463</v>
      </c>
      <c r="N25" s="4">
        <v>21.43</v>
      </c>
      <c r="O25" s="4" t="s">
        <v>161</v>
      </c>
      <c r="P25" s="35">
        <v>2.2414244566640482</v>
      </c>
      <c r="Q25" s="36">
        <f t="shared" si="7"/>
        <v>74.074074074354073</v>
      </c>
      <c r="R25" s="36" t="str">
        <f t="shared" si="8"/>
        <v xml:space="preserve"> </v>
      </c>
      <c r="S25" s="37">
        <f t="shared" si="9"/>
        <v>0.42183817781338573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>
        <f t="shared" si="13"/>
        <v>0.23757194746208854</v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>
        <f t="shared" si="1"/>
        <v>10</v>
      </c>
      <c r="AB25" s="1" t="str">
        <f t="shared" si="16"/>
        <v xml:space="preserve"> </v>
      </c>
      <c r="AC25" s="1">
        <f t="shared" si="2"/>
        <v>5</v>
      </c>
      <c r="AD25" s="1" t="str">
        <f t="shared" si="17"/>
        <v xml:space="preserve"> </v>
      </c>
      <c r="AE25" s="1">
        <f t="shared" si="3"/>
        <v>6</v>
      </c>
      <c r="AF25" s="1" t="str">
        <f t="shared" si="4"/>
        <v xml:space="preserve"> </v>
      </c>
      <c r="AG25" s="38">
        <f t="shared" si="18"/>
        <v>2.2414244569440482</v>
      </c>
      <c r="AH25" s="38" t="str">
        <f t="shared" si="19"/>
        <v xml:space="preserve"> </v>
      </c>
      <c r="AI25" s="1">
        <f t="shared" si="20"/>
        <v>29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802</v>
      </c>
      <c r="AP25" t="s">
        <v>1028</v>
      </c>
      <c r="AQ25" s="22">
        <v>-12.554046327756829</v>
      </c>
      <c r="AR25" s="21">
        <v>-23.757194746208853</v>
      </c>
      <c r="AS25">
        <v>42.183817753338573</v>
      </c>
      <c r="AT25">
        <v>12.554046327756829</v>
      </c>
      <c r="AU25">
        <v>23.757194746208853</v>
      </c>
      <c r="AV25" t="s">
        <v>1678</v>
      </c>
    </row>
    <row r="26" spans="1:48" x14ac:dyDescent="0.25">
      <c r="A26" s="14">
        <v>2.8999999999999998E-10</v>
      </c>
      <c r="B26" t="s">
        <v>819</v>
      </c>
      <c r="C26" s="4">
        <v>8</v>
      </c>
      <c r="D26" s="4">
        <v>7</v>
      </c>
      <c r="E26" s="4">
        <v>10</v>
      </c>
      <c r="F26" s="4">
        <v>25</v>
      </c>
      <c r="G26" s="4">
        <v>43.925102233886719</v>
      </c>
      <c r="H26" s="4">
        <v>39.340000000000003</v>
      </c>
      <c r="I26" s="34">
        <v>27598.041311796809</v>
      </c>
      <c r="J26" s="35">
        <v>12.265121365071899</v>
      </c>
      <c r="K26" s="35">
        <v>10.835516976208675</v>
      </c>
      <c r="L26" s="35">
        <v>7.2791893193163277</v>
      </c>
      <c r="M26" s="35">
        <v>6.8789898029887517</v>
      </c>
      <c r="N26" s="4">
        <v>3.0950000000000002</v>
      </c>
      <c r="O26" s="4" t="s">
        <v>161</v>
      </c>
      <c r="P26" s="35">
        <v>4.6843200625912038</v>
      </c>
      <c r="Q26" s="36" t="str">
        <f t="shared" si="7"/>
        <v xml:space="preserve"> </v>
      </c>
      <c r="R26" s="36" t="str">
        <f t="shared" si="8"/>
        <v xml:space="preserve"> </v>
      </c>
      <c r="S26" s="37" t="str">
        <f t="shared" si="9"/>
        <v/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>
        <f t="shared" si="14"/>
        <v>-0.15255861789395486</v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>
        <f t="shared" si="16"/>
        <v>15</v>
      </c>
      <c r="AC26" s="1" t="str">
        <f t="shared" si="2"/>
        <v xml:space="preserve"> 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>
        <f t="shared" si="18"/>
        <v>4.6843200628812038</v>
      </c>
      <c r="AH26" s="38" t="str">
        <f t="shared" si="19"/>
        <v xml:space="preserve"> </v>
      </c>
      <c r="AI26" s="1">
        <f t="shared" si="20"/>
        <v>11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819</v>
      </c>
      <c r="AP26" t="s">
        <v>1022</v>
      </c>
      <c r="AQ26" s="22">
        <v>11.184562262345043</v>
      </c>
      <c r="AR26" s="21">
        <v>15.255861789395485</v>
      </c>
      <c r="AS26">
        <v>11.655064143077576</v>
      </c>
      <c r="AT26">
        <v>-11.184562262345043</v>
      </c>
      <c r="AU26">
        <v>-15.255861789395485</v>
      </c>
      <c r="AV26" t="s">
        <v>1679</v>
      </c>
    </row>
    <row r="27" spans="1:48" x14ac:dyDescent="0.25">
      <c r="A27" s="14">
        <v>3E-10</v>
      </c>
      <c r="B27" t="s">
        <v>821</v>
      </c>
      <c r="C27" s="4">
        <v>8</v>
      </c>
      <c r="D27" s="4">
        <v>2</v>
      </c>
      <c r="E27" s="4">
        <v>10</v>
      </c>
      <c r="F27" s="4">
        <v>20</v>
      </c>
      <c r="G27" s="4">
        <v>67.5</v>
      </c>
      <c r="H27" s="4">
        <v>58.84</v>
      </c>
      <c r="I27" s="34">
        <v>18191.602396682105</v>
      </c>
      <c r="J27" s="35">
        <v>18.43358395989975</v>
      </c>
      <c r="K27" s="35">
        <v>17.214745465184318</v>
      </c>
      <c r="L27" s="35">
        <v>12.363242595352606</v>
      </c>
      <c r="M27" s="35">
        <v>11.787418972362849</v>
      </c>
      <c r="N27" s="4">
        <v>2.9950000000000001</v>
      </c>
      <c r="O27" s="4">
        <v>16.756095676160609</v>
      </c>
      <c r="P27" s="35">
        <v>2.4949014276002721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>
        <f t="shared" si="13"/>
        <v>0.43932558046202419</v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>
        <f t="shared" si="1"/>
        <v>6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2.4949014279002721</v>
      </c>
      <c r="AH27" s="38" t="str">
        <f t="shared" si="19"/>
        <v xml:space="preserve"> </v>
      </c>
      <c r="AI27" s="1">
        <f t="shared" si="20"/>
        <v>25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821</v>
      </c>
      <c r="AP27" t="s">
        <v>1031</v>
      </c>
      <c r="AQ27" s="22">
        <v>-33.483133166103343</v>
      </c>
      <c r="AR27" s="21">
        <v>-43.932558046202416</v>
      </c>
      <c r="AS27">
        <v>14.717878993881705</v>
      </c>
      <c r="AT27">
        <v>33.483133166103343</v>
      </c>
      <c r="AU27">
        <v>43.932558046202416</v>
      </c>
      <c r="AV27" t="s">
        <v>1680</v>
      </c>
    </row>
    <row r="28" spans="1:48" x14ac:dyDescent="0.25">
      <c r="A28" s="14">
        <v>3.1000000000000002E-10</v>
      </c>
      <c r="B28" t="s">
        <v>800</v>
      </c>
      <c r="C28" s="4">
        <v>23</v>
      </c>
      <c r="D28" s="4">
        <v>1</v>
      </c>
      <c r="E28" s="4">
        <v>10</v>
      </c>
      <c r="F28" s="4">
        <v>34</v>
      </c>
      <c r="G28" s="4">
        <v>331</v>
      </c>
      <c r="H28" s="4">
        <v>264.25</v>
      </c>
      <c r="I28" s="34">
        <v>154278.37650357731</v>
      </c>
      <c r="J28" s="35">
        <v>19.017632241813601</v>
      </c>
      <c r="K28" s="35">
        <v>17.595552004261553</v>
      </c>
      <c r="L28" s="35">
        <v>10.894475147888105</v>
      </c>
      <c r="M28" s="35">
        <v>10.123092445283007</v>
      </c>
      <c r="N28" s="4">
        <v>12.749000000000001</v>
      </c>
      <c r="O28" s="4" t="s">
        <v>161</v>
      </c>
      <c r="P28" s="35">
        <v>2.4427625354777671</v>
      </c>
      <c r="Q28" s="36" t="str">
        <f t="shared" si="7"/>
        <v xml:space="preserve"> </v>
      </c>
      <c r="R28" s="36" t="str">
        <f t="shared" si="8"/>
        <v xml:space="preserve"> </v>
      </c>
      <c r="S28" s="37">
        <f t="shared" si="9"/>
        <v>0.25260170324282871</v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>
        <f t="shared" si="13"/>
        <v>0.26833204518348475</v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>
        <f t="shared" si="1"/>
        <v>9</v>
      </c>
      <c r="AB28" s="1" t="str">
        <f t="shared" si="16"/>
        <v xml:space="preserve"> </v>
      </c>
      <c r="AC28" s="1">
        <f t="shared" si="2"/>
        <v>17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2.4427625357877671</v>
      </c>
      <c r="AH28" s="38" t="str">
        <f t="shared" si="19"/>
        <v xml:space="preserve"> </v>
      </c>
      <c r="AI28" s="1">
        <f t="shared" si="20"/>
        <v>26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800</v>
      </c>
      <c r="AP28" t="s">
        <v>1028</v>
      </c>
      <c r="AQ28" s="22">
        <v>-37.712402675480085</v>
      </c>
      <c r="AR28" s="21">
        <v>-26.833204518348474</v>
      </c>
      <c r="AS28">
        <v>25.260170293282869</v>
      </c>
      <c r="AT28">
        <v>37.712402675480085</v>
      </c>
      <c r="AU28">
        <v>26.833204518348474</v>
      </c>
      <c r="AV28" t="s">
        <v>1681</v>
      </c>
    </row>
    <row r="29" spans="1:48" x14ac:dyDescent="0.25">
      <c r="A29" s="14">
        <v>3.2000000000000003E-10</v>
      </c>
      <c r="B29" t="s">
        <v>801</v>
      </c>
      <c r="C29" s="4">
        <v>13</v>
      </c>
      <c r="D29" s="4">
        <v>1</v>
      </c>
      <c r="E29" s="4">
        <v>7</v>
      </c>
      <c r="F29" s="4">
        <v>21</v>
      </c>
      <c r="G29" s="4">
        <v>128.5</v>
      </c>
      <c r="H29" s="4">
        <v>100.95</v>
      </c>
      <c r="I29" s="34">
        <v>20889.750359983416</v>
      </c>
      <c r="J29" s="35">
        <v>8.8351129004025903</v>
      </c>
      <c r="K29" s="35">
        <v>8.2515939185875435</v>
      </c>
      <c r="L29" s="35">
        <v>4.7019263886271236</v>
      </c>
      <c r="M29" s="35">
        <v>4.4532076493245611</v>
      </c>
      <c r="N29" s="4">
        <v>10.124000000000001</v>
      </c>
      <c r="O29" s="4" t="s">
        <v>161</v>
      </c>
      <c r="P29" s="35">
        <v>4.1188707280832091</v>
      </c>
      <c r="Q29" s="36" t="str">
        <f t="shared" si="7"/>
        <v xml:space="preserve"> </v>
      </c>
      <c r="R29" s="36" t="str">
        <f t="shared" si="8"/>
        <v xml:space="preserve"> </v>
      </c>
      <c r="S29" s="37">
        <f t="shared" si="9"/>
        <v>0.27290738021103511</v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-0.45260291736535085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5</v>
      </c>
      <c r="AC29" s="1">
        <f t="shared" si="2"/>
        <v>9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4.1188707284032091</v>
      </c>
      <c r="AH29" s="38" t="str">
        <f t="shared" si="19"/>
        <v xml:space="preserve"> </v>
      </c>
      <c r="AI29" s="1">
        <f t="shared" si="20"/>
        <v>17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801</v>
      </c>
      <c r="AP29" t="s">
        <v>1028</v>
      </c>
      <c r="AQ29" s="22">
        <v>36.022286583687759</v>
      </c>
      <c r="AR29" s="21">
        <v>45.260291736535088</v>
      </c>
      <c r="AS29">
        <v>27.290737989103508</v>
      </c>
      <c r="AT29">
        <v>-36.022286583687759</v>
      </c>
      <c r="AU29">
        <v>-45.260291736535088</v>
      </c>
      <c r="AV29" t="s">
        <v>1682</v>
      </c>
    </row>
    <row r="30" spans="1:48" x14ac:dyDescent="0.25">
      <c r="A30" s="14">
        <v>3.3000000000000005E-10</v>
      </c>
      <c r="B30" t="s">
        <v>813</v>
      </c>
      <c r="C30" s="4">
        <v>22</v>
      </c>
      <c r="D30" s="4">
        <v>1</v>
      </c>
      <c r="E30" s="4">
        <v>4</v>
      </c>
      <c r="F30" s="4">
        <v>27</v>
      </c>
      <c r="G30" s="4">
        <v>35.349998474121094</v>
      </c>
      <c r="H30" s="4">
        <v>24.8</v>
      </c>
      <c r="I30" s="34">
        <v>29294.21208769759</v>
      </c>
      <c r="J30" s="35">
        <v>5.8742459835002867</v>
      </c>
      <c r="K30" s="35">
        <v>6.2034885088685128</v>
      </c>
      <c r="L30" s="35">
        <v>4.1735933147632309</v>
      </c>
      <c r="M30" s="35">
        <v>4.3288022293716164</v>
      </c>
      <c r="N30" s="4">
        <v>5.492</v>
      </c>
      <c r="O30" s="4">
        <v>17.79661016949154</v>
      </c>
      <c r="P30" s="35">
        <v>2.1977009648276913</v>
      </c>
      <c r="Q30" s="36">
        <f t="shared" si="7"/>
        <v>81.481481481811485</v>
      </c>
      <c r="R30" s="36" t="str">
        <f t="shared" si="8"/>
        <v xml:space="preserve"> </v>
      </c>
      <c r="S30" s="37">
        <f t="shared" si="9"/>
        <v>0.42540316460907635</v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>
        <f t="shared" si="14"/>
        <v>-0.51411132038757157</v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>
        <f t="shared" si="16"/>
        <v>4</v>
      </c>
      <c r="AC30" s="1">
        <f t="shared" si="2"/>
        <v>4</v>
      </c>
      <c r="AD30" s="1" t="str">
        <f t="shared" si="17"/>
        <v xml:space="preserve"> </v>
      </c>
      <c r="AE30" s="1">
        <f t="shared" si="3"/>
        <v>3</v>
      </c>
      <c r="AF30" s="1" t="str">
        <f t="shared" si="4"/>
        <v xml:space="preserve"> </v>
      </c>
      <c r="AG30" s="38">
        <f t="shared" si="18"/>
        <v>2.1977009651576913</v>
      </c>
      <c r="AH30" s="38" t="str">
        <f t="shared" si="19"/>
        <v xml:space="preserve"> </v>
      </c>
      <c r="AI30" s="1">
        <f t="shared" si="20"/>
        <v>30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813</v>
      </c>
      <c r="AP30" t="s">
        <v>1022</v>
      </c>
      <c r="AQ30" s="22">
        <v>57.462815664508412</v>
      </c>
      <c r="AR30" s="21">
        <v>51.41113203875716</v>
      </c>
      <c r="AS30">
        <v>42.540316427907634</v>
      </c>
      <c r="AT30">
        <v>-57.462815664508412</v>
      </c>
      <c r="AU30">
        <v>-51.41113203875716</v>
      </c>
      <c r="AV30" t="s">
        <v>1683</v>
      </c>
    </row>
    <row r="31" spans="1:48" x14ac:dyDescent="0.25">
      <c r="A31" s="14">
        <v>3.4000000000000007E-10</v>
      </c>
      <c r="B31" t="s">
        <v>787</v>
      </c>
      <c r="C31" s="4">
        <v>8</v>
      </c>
      <c r="D31" s="4">
        <v>6</v>
      </c>
      <c r="E31" s="4">
        <v>18</v>
      </c>
      <c r="F31" s="4">
        <v>32</v>
      </c>
      <c r="G31" s="4">
        <v>205</v>
      </c>
      <c r="H31" s="4">
        <v>186.3</v>
      </c>
      <c r="I31" s="34">
        <v>120653.75551332458</v>
      </c>
      <c r="J31" s="35">
        <v>24.777231014762602</v>
      </c>
      <c r="K31" s="35">
        <v>23.360501567398121</v>
      </c>
      <c r="L31" s="35">
        <v>16.296839433640795</v>
      </c>
      <c r="M31" s="35">
        <v>15.333111784454609</v>
      </c>
      <c r="N31" s="4">
        <v>7.0390000000000006</v>
      </c>
      <c r="O31" s="4" t="s">
        <v>161</v>
      </c>
      <c r="P31" s="35">
        <v>2.1873322597960279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>
        <f t="shared" si="11"/>
        <v>0.79419392030634128</v>
      </c>
      <c r="V31" s="37" t="str">
        <f t="shared" si="12"/>
        <v/>
      </c>
      <c r="W31" s="37">
        <f t="shared" si="13"/>
        <v>0.89727393089728924</v>
      </c>
      <c r="X31" s="37" t="str">
        <f t="shared" si="14"/>
        <v/>
      </c>
      <c r="Y31" s="1">
        <f t="shared" si="0"/>
        <v>1</v>
      </c>
      <c r="Z31" s="1" t="str">
        <f t="shared" si="15"/>
        <v xml:space="preserve"> </v>
      </c>
      <c r="AA31" s="1">
        <f t="shared" si="1"/>
        <v>1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>
        <f t="shared" si="18"/>
        <v>2.1873322601360279</v>
      </c>
      <c r="AH31" s="38" t="str">
        <f t="shared" si="19"/>
        <v xml:space="preserve"> </v>
      </c>
      <c r="AI31" s="1">
        <f t="shared" si="20"/>
        <v>31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787</v>
      </c>
      <c r="AP31" t="s">
        <v>1020</v>
      </c>
      <c r="AQ31" s="22">
        <v>-79.419392030634128</v>
      </c>
      <c r="AR31" s="21">
        <v>-89.72739308972892</v>
      </c>
      <c r="AS31">
        <v>10.037573805689748</v>
      </c>
      <c r="AT31">
        <v>79.419392030634128</v>
      </c>
      <c r="AU31">
        <v>89.72739308972892</v>
      </c>
      <c r="AV31" t="s">
        <v>1684</v>
      </c>
    </row>
    <row r="32" spans="1:48" x14ac:dyDescent="0.25">
      <c r="A32" s="14">
        <v>3.5000000000000008E-10</v>
      </c>
      <c r="B32" t="s">
        <v>812</v>
      </c>
      <c r="C32" s="4">
        <v>23</v>
      </c>
      <c r="D32" s="4">
        <v>1</v>
      </c>
      <c r="E32" s="4">
        <v>8</v>
      </c>
      <c r="F32" s="4">
        <v>32</v>
      </c>
      <c r="G32" s="4">
        <v>17.25</v>
      </c>
      <c r="H32" s="4">
        <v>13.7</v>
      </c>
      <c r="I32" s="34">
        <v>42124.204679166804</v>
      </c>
      <c r="J32" s="35">
        <v>11.840968020743301</v>
      </c>
      <c r="K32" s="35">
        <v>10.778914240755309</v>
      </c>
      <c r="L32" s="35">
        <v>5.3223956775850985</v>
      </c>
      <c r="M32" s="35">
        <v>5.2064237147502661</v>
      </c>
      <c r="N32" s="4">
        <v>1.0649999999999999</v>
      </c>
      <c r="O32" s="4" t="s">
        <v>161</v>
      </c>
      <c r="P32" s="35">
        <v>5.4233576642335768</v>
      </c>
      <c r="Q32" s="36">
        <f t="shared" si="7"/>
        <v>71.875000000349999</v>
      </c>
      <c r="R32" s="36" t="str">
        <f t="shared" si="8"/>
        <v xml:space="preserve"> </v>
      </c>
      <c r="S32" s="37">
        <f t="shared" si="9"/>
        <v>0.25912408794124081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>
        <f t="shared" si="14"/>
        <v>-0.38036803945201114</v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>
        <f t="shared" si="16"/>
        <v>7</v>
      </c>
      <c r="AC32" s="1">
        <f t="shared" si="2"/>
        <v>16</v>
      </c>
      <c r="AD32" s="1" t="str">
        <f t="shared" si="17"/>
        <v xml:space="preserve"> </v>
      </c>
      <c r="AE32" s="1">
        <f t="shared" si="3"/>
        <v>8</v>
      </c>
      <c r="AF32" s="1" t="str">
        <f t="shared" si="4"/>
        <v xml:space="preserve"> </v>
      </c>
      <c r="AG32" s="38">
        <f t="shared" si="18"/>
        <v>5.4233576645835768</v>
      </c>
      <c r="AH32" s="38" t="str">
        <f t="shared" si="19"/>
        <v xml:space="preserve"> </v>
      </c>
      <c r="AI32" s="1">
        <f t="shared" si="20"/>
        <v>8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812</v>
      </c>
      <c r="AP32" t="s">
        <v>1047</v>
      </c>
      <c r="AQ32" s="22">
        <v>14.25598437250154</v>
      </c>
      <c r="AR32" s="21">
        <v>38.036803945201115</v>
      </c>
      <c r="AS32">
        <v>25.912408759124084</v>
      </c>
      <c r="AT32">
        <v>-14.25598437250154</v>
      </c>
      <c r="AU32">
        <v>-38.036803945201115</v>
      </c>
      <c r="AV32" t="s">
        <v>1685</v>
      </c>
    </row>
    <row r="33" spans="1:48" x14ac:dyDescent="0.25">
      <c r="A33" s="14">
        <v>3.600000000000001E-10</v>
      </c>
      <c r="B33" t="s">
        <v>804</v>
      </c>
      <c r="C33" s="4">
        <v>15</v>
      </c>
      <c r="D33" s="4">
        <v>4</v>
      </c>
      <c r="E33" s="4">
        <v>7</v>
      </c>
      <c r="F33" s="4">
        <v>26</v>
      </c>
      <c r="G33" s="4">
        <v>63.400001525878906</v>
      </c>
      <c r="H33" s="4">
        <v>53.26</v>
      </c>
      <c r="I33" s="34">
        <v>14482.738749241595</v>
      </c>
      <c r="J33" s="35">
        <v>11.022350993377483</v>
      </c>
      <c r="K33" s="35">
        <v>10.41047693510555</v>
      </c>
      <c r="L33" s="35">
        <v>8.0335199262842654</v>
      </c>
      <c r="M33" s="35">
        <v>7.7031291502726589</v>
      </c>
      <c r="N33" s="4">
        <v>4.5789999999999997</v>
      </c>
      <c r="O33" s="4" t="s">
        <v>161</v>
      </c>
      <c r="P33" s="35">
        <v>4.2020277882087873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0.19038681083463224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24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4.2020277885687873</v>
      </c>
      <c r="AH33" s="38" t="str">
        <f t="shared" si="19"/>
        <v xml:space="preserve"> </v>
      </c>
      <c r="AI33" s="1">
        <f t="shared" si="20"/>
        <v>15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804</v>
      </c>
      <c r="AP33" t="s">
        <v>1047</v>
      </c>
      <c r="AQ33" s="22">
        <v>20.183836813655663</v>
      </c>
      <c r="AR33" s="21">
        <v>6.4739639146217058</v>
      </c>
      <c r="AS33">
        <v>19.038681047463225</v>
      </c>
      <c r="AT33">
        <v>-20.183836813655663</v>
      </c>
      <c r="AU33">
        <v>-6.4739639146217058</v>
      </c>
      <c r="AV33" t="s">
        <v>1686</v>
      </c>
    </row>
    <row r="34" spans="1:48" x14ac:dyDescent="0.25">
      <c r="A34" s="14">
        <v>3.7000000000000012E-10</v>
      </c>
      <c r="B34" t="s">
        <v>824</v>
      </c>
      <c r="C34" s="4">
        <v>9</v>
      </c>
      <c r="D34" s="4">
        <v>3</v>
      </c>
      <c r="E34" s="4">
        <v>13</v>
      </c>
      <c r="F34" s="4">
        <v>25</v>
      </c>
      <c r="G34" s="4">
        <v>148</v>
      </c>
      <c r="H34" s="4">
        <v>130.65</v>
      </c>
      <c r="I34" s="34">
        <v>40083.52745547596</v>
      </c>
      <c r="J34" s="35">
        <v>21.209415584415584</v>
      </c>
      <c r="K34" s="35">
        <v>19.410191650571981</v>
      </c>
      <c r="L34" s="35">
        <v>15.240594712853236</v>
      </c>
      <c r="M34" s="35">
        <v>14.280531625026692</v>
      </c>
      <c r="N34" s="4">
        <v>6.16</v>
      </c>
      <c r="O34" s="4" t="s">
        <v>161</v>
      </c>
      <c r="P34" s="35">
        <v>2.0711825487944893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>
        <f t="shared" si="13"/>
        <v>0.77430618727079259</v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>
        <f t="shared" si="1"/>
        <v>2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2.0711825491644893</v>
      </c>
      <c r="AH34" s="38" t="str">
        <f t="shared" si="19"/>
        <v xml:space="preserve"> </v>
      </c>
      <c r="AI34" s="1">
        <f t="shared" si="20"/>
        <v>33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824</v>
      </c>
      <c r="AP34" t="s">
        <v>1020</v>
      </c>
      <c r="AQ34" s="22">
        <v>-53.583765966972031</v>
      </c>
      <c r="AR34" s="21">
        <v>-77.430618727079263</v>
      </c>
      <c r="AS34">
        <v>13.279755070799837</v>
      </c>
      <c r="AT34">
        <v>53.583765966972031</v>
      </c>
      <c r="AU34">
        <v>77.430618727079263</v>
      </c>
      <c r="AV34" t="s">
        <v>1687</v>
      </c>
    </row>
    <row r="35" spans="1:48" x14ac:dyDescent="0.25">
      <c r="A35" s="14">
        <v>3.8000000000000014E-10</v>
      </c>
      <c r="B35" t="s">
        <v>805</v>
      </c>
      <c r="C35" s="4">
        <v>18</v>
      </c>
      <c r="D35" s="4">
        <v>0</v>
      </c>
      <c r="E35" s="4">
        <v>8</v>
      </c>
      <c r="F35" s="4">
        <v>26</v>
      </c>
      <c r="G35" s="4">
        <v>93.5</v>
      </c>
      <c r="H35" s="4">
        <v>71.36</v>
      </c>
      <c r="I35" s="34">
        <v>24392.660033000342</v>
      </c>
      <c r="J35" s="35">
        <v>4.5175993922512028</v>
      </c>
      <c r="K35" s="35">
        <v>4.3706743431126354</v>
      </c>
      <c r="L35" s="35">
        <v>2.6118051224888963</v>
      </c>
      <c r="M35" s="35">
        <v>2.4787210285535153</v>
      </c>
      <c r="N35" s="4">
        <v>15.09</v>
      </c>
      <c r="O35" s="4" t="s">
        <v>161</v>
      </c>
      <c r="P35" s="35">
        <v>5.5479260089686102</v>
      </c>
      <c r="Q35" s="36" t="str">
        <f t="shared" si="7"/>
        <v xml:space="preserve"> </v>
      </c>
      <c r="R35" s="36" t="str">
        <f t="shared" si="8"/>
        <v xml:space="preserve"> </v>
      </c>
      <c r="S35" s="37">
        <f t="shared" si="9"/>
        <v>0.31025784791363237</v>
      </c>
      <c r="T35" s="37" t="str">
        <f t="shared" si="10"/>
        <v/>
      </c>
      <c r="U35" s="37" t="str">
        <f t="shared" si="11"/>
        <v/>
      </c>
      <c r="V35" s="37">
        <f t="shared" si="12"/>
        <v>-0.67286702218147798</v>
      </c>
      <c r="W35" s="37" t="str">
        <f t="shared" si="13"/>
        <v/>
      </c>
      <c r="X35" s="37">
        <f t="shared" si="14"/>
        <v>-0.69593430728333905</v>
      </c>
      <c r="Y35" s="1" t="str">
        <f t="shared" ref="Y35:Y46" si="24">IF(ISERROR((RANK(U35,U$7:U$184,0)))=TRUE," ",((RANK(U35,U$7:U$184,0))))</f>
        <v xml:space="preserve"> </v>
      </c>
      <c r="Z35" s="1">
        <f t="shared" si="15"/>
        <v>1</v>
      </c>
      <c r="AA35" s="1" t="str">
        <f t="shared" ref="AA35:AA46" si="25">IF(ISERROR((RANK(W35,W$7:W$184,0)))=TRUE," ",((RANK(W35,W$7:W$184,0))))</f>
        <v xml:space="preserve"> </v>
      </c>
      <c r="AB35" s="1">
        <f t="shared" si="16"/>
        <v>2</v>
      </c>
      <c r="AC35" s="1">
        <f t="shared" ref="AC35:AC46" si="26">IF(ISERROR((RANK(S35,S$7:S$184,0)))=TRUE," ",((RANK(S35,S$7:S$184,0))))</f>
        <v>7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>
        <f t="shared" si="18"/>
        <v>5.5479260093486102</v>
      </c>
      <c r="AH35" s="38" t="str">
        <f t="shared" si="19"/>
        <v xml:space="preserve"> </v>
      </c>
      <c r="AI35" s="1">
        <f t="shared" ref="AI35:AI46" si="29">IF(ISERROR((RANK(AG35,AG$7:AG$184,0)))=TRUE," ",((RANK(AG35,AG$7:AG$184,0))))</f>
        <v>7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805</v>
      </c>
      <c r="AP35" t="s">
        <v>1028</v>
      </c>
      <c r="AQ35" s="22">
        <v>67.286702218147795</v>
      </c>
      <c r="AR35" s="21">
        <v>69.5934307283339</v>
      </c>
      <c r="AS35">
        <v>31.02578475336324</v>
      </c>
      <c r="AT35">
        <v>-67.286702218147795</v>
      </c>
      <c r="AU35">
        <v>-69.5934307283339</v>
      </c>
      <c r="AV35" t="s">
        <v>1688</v>
      </c>
    </row>
    <row r="36" spans="1:48" x14ac:dyDescent="0.25">
      <c r="A36" s="14">
        <v>3.9000000000000015E-10</v>
      </c>
      <c r="B36" t="s">
        <v>807</v>
      </c>
      <c r="C36" s="4">
        <v>10</v>
      </c>
      <c r="D36" s="4">
        <v>4</v>
      </c>
      <c r="E36" s="4">
        <v>11</v>
      </c>
      <c r="F36" s="4">
        <v>25</v>
      </c>
      <c r="G36" s="4">
        <v>114</v>
      </c>
      <c r="H36" s="4">
        <v>111.95</v>
      </c>
      <c r="I36" s="34">
        <v>57413.609264623359</v>
      </c>
      <c r="J36" s="35">
        <v>19.650693347375814</v>
      </c>
      <c r="K36" s="35">
        <v>16.951847365233192</v>
      </c>
      <c r="L36" s="35">
        <v>12.631626675741368</v>
      </c>
      <c r="M36" s="35">
        <v>11.358304969692842</v>
      </c>
      <c r="N36" s="4">
        <v>4.76</v>
      </c>
      <c r="O36" s="4" t="s">
        <v>161</v>
      </c>
      <c r="P36" s="35">
        <v>2.001786511835641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/>
      </c>
      <c r="V36" s="37" t="str">
        <f t="shared" si="12"/>
        <v/>
      </c>
      <c r="W36" s="37">
        <f t="shared" si="13"/>
        <v>0.47057078731718449</v>
      </c>
      <c r="X36" s="37" t="str">
        <f t="shared" si="14"/>
        <v/>
      </c>
      <c r="Y36" s="1" t="str">
        <f t="shared" si="24"/>
        <v xml:space="preserve"> </v>
      </c>
      <c r="Z36" s="1" t="str">
        <f t="shared" si="15"/>
        <v xml:space="preserve"> </v>
      </c>
      <c r="AA36" s="1">
        <f t="shared" si="25"/>
        <v>5</v>
      </c>
      <c r="AB36" s="1" t="str">
        <f t="shared" si="16"/>
        <v xml:space="preserve"> </v>
      </c>
      <c r="AC36" s="1" t="str">
        <f t="shared" si="26"/>
        <v xml:space="preserve"> 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>
        <f t="shared" si="18"/>
        <v>2.0017865122256411</v>
      </c>
      <c r="AH36" s="38" t="str">
        <f t="shared" si="19"/>
        <v xml:space="preserve"> </v>
      </c>
      <c r="AI36" s="1">
        <f t="shared" si="29"/>
        <v>35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807</v>
      </c>
      <c r="AP36" t="s">
        <v>1031</v>
      </c>
      <c r="AQ36" s="22">
        <v>-42.296588802272829</v>
      </c>
      <c r="AR36" s="21">
        <v>-47.057078731718448</v>
      </c>
      <c r="AS36">
        <v>1.8311746315319288</v>
      </c>
      <c r="AT36">
        <v>42.296588802272829</v>
      </c>
      <c r="AU36">
        <v>47.057078731718448</v>
      </c>
      <c r="AV36" t="s">
        <v>1689</v>
      </c>
    </row>
    <row r="37" spans="1:48" x14ac:dyDescent="0.25">
      <c r="A37" s="14">
        <v>4.0000000000000017E-10</v>
      </c>
      <c r="B37" t="s">
        <v>816</v>
      </c>
      <c r="C37" s="4">
        <v>15</v>
      </c>
      <c r="D37" s="4">
        <v>2</v>
      </c>
      <c r="E37" s="4">
        <v>11</v>
      </c>
      <c r="F37" s="4">
        <v>28</v>
      </c>
      <c r="G37" s="4">
        <v>83</v>
      </c>
      <c r="H37" s="4">
        <v>76.41</v>
      </c>
      <c r="I37" s="34">
        <v>110654.37142204345</v>
      </c>
      <c r="J37" s="35">
        <v>13.400561206594176</v>
      </c>
      <c r="K37" s="35">
        <v>12.432476407419459</v>
      </c>
      <c r="L37" s="35">
        <v>11.018377757727073</v>
      </c>
      <c r="M37" s="35">
        <v>10.515149426941557</v>
      </c>
      <c r="N37" s="4">
        <v>5.4119999999999999</v>
      </c>
      <c r="O37" s="4">
        <v>-1.5204678362573114</v>
      </c>
      <c r="P37" s="35">
        <v>4.1525978275094886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>
        <f t="shared" si="13"/>
        <v>0.28275675572780989</v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>
        <f t="shared" si="25"/>
        <v>8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4.1525978279094886</v>
      </c>
      <c r="AH37" s="38" t="str">
        <f t="shared" si="19"/>
        <v xml:space="preserve"> </v>
      </c>
      <c r="AI37" s="1">
        <f t="shared" si="29"/>
        <v>16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816</v>
      </c>
      <c r="AP37" t="s">
        <v>1054</v>
      </c>
      <c r="AQ37" s="22">
        <v>2.9625004051541559</v>
      </c>
      <c r="AR37" s="21">
        <v>-28.27567557278099</v>
      </c>
      <c r="AS37">
        <v>8.6245255856563396</v>
      </c>
      <c r="AT37">
        <v>-2.9625004051541559</v>
      </c>
      <c r="AU37">
        <v>28.27567557278099</v>
      </c>
      <c r="AV37" t="s">
        <v>1690</v>
      </c>
    </row>
    <row r="38" spans="1:48" x14ac:dyDescent="0.25">
      <c r="A38" s="14">
        <v>4.1000000000000019E-10</v>
      </c>
      <c r="B38" t="s">
        <v>796</v>
      </c>
      <c r="C38" s="4">
        <v>17</v>
      </c>
      <c r="D38" s="4">
        <v>1</v>
      </c>
      <c r="E38" s="4">
        <v>5</v>
      </c>
      <c r="F38" s="4">
        <v>23</v>
      </c>
      <c r="G38" s="4">
        <v>49.5</v>
      </c>
      <c r="H38" s="4">
        <v>33.86</v>
      </c>
      <c r="I38" s="34">
        <v>21828.799099337724</v>
      </c>
      <c r="J38" s="35">
        <v>9.4739787353105758</v>
      </c>
      <c r="K38" s="35">
        <v>8.6070157600406709</v>
      </c>
      <c r="L38" s="35">
        <v>6.1202306094264438</v>
      </c>
      <c r="M38" s="35">
        <v>5.7177262723295526</v>
      </c>
      <c r="N38" s="4">
        <v>3.1760000000000002</v>
      </c>
      <c r="O38" s="4" t="s">
        <v>161</v>
      </c>
      <c r="P38" s="35">
        <v>4.2675723567631421</v>
      </c>
      <c r="Q38" s="36">
        <f t="shared" si="7"/>
        <v>73.913043478670872</v>
      </c>
      <c r="R38" s="36" t="str">
        <f t="shared" si="8"/>
        <v xml:space="preserve"> </v>
      </c>
      <c r="S38" s="37">
        <f t="shared" si="9"/>
        <v>0.46190194961259884</v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>
        <f t="shared" si="14"/>
        <v>-0.28748429819006338</v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>
        <f t="shared" si="16"/>
        <v>12</v>
      </c>
      <c r="AC38" s="1">
        <f t="shared" si="26"/>
        <v>3</v>
      </c>
      <c r="AD38" s="1" t="str">
        <f t="shared" si="17"/>
        <v xml:space="preserve"> </v>
      </c>
      <c r="AE38" s="1">
        <f t="shared" si="27"/>
        <v>7</v>
      </c>
      <c r="AF38" s="1" t="str">
        <f t="shared" si="28"/>
        <v xml:space="preserve"> </v>
      </c>
      <c r="AG38" s="38">
        <f t="shared" si="18"/>
        <v>4.2675723571731421</v>
      </c>
      <c r="AH38" s="38" t="str">
        <f t="shared" si="19"/>
        <v xml:space="preserve"> </v>
      </c>
      <c r="AI38" s="1">
        <f t="shared" si="29"/>
        <v>14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796</v>
      </c>
      <c r="AP38" t="s">
        <v>1031</v>
      </c>
      <c r="AQ38" s="22">
        <v>31.396066663469902</v>
      </c>
      <c r="AR38" s="21">
        <v>28.74842981900634</v>
      </c>
      <c r="AS38">
        <v>46.190194920259884</v>
      </c>
      <c r="AT38">
        <v>-31.396066663469902</v>
      </c>
      <c r="AU38">
        <v>-28.74842981900634</v>
      </c>
      <c r="AV38" t="s">
        <v>1691</v>
      </c>
    </row>
    <row r="39" spans="1:48" x14ac:dyDescent="0.25">
      <c r="A39" s="14">
        <v>4.200000000000002E-10</v>
      </c>
      <c r="B39" t="s">
        <v>809</v>
      </c>
      <c r="C39" s="4">
        <v>9</v>
      </c>
      <c r="D39" s="4">
        <v>3</v>
      </c>
      <c r="E39" s="4">
        <v>9</v>
      </c>
      <c r="F39" s="4">
        <v>21</v>
      </c>
      <c r="G39" s="4">
        <v>134</v>
      </c>
      <c r="H39" s="4">
        <v>106.35</v>
      </c>
      <c r="I39" s="34">
        <v>13015.384294582187</v>
      </c>
      <c r="J39" s="35">
        <v>12.4081204060203</v>
      </c>
      <c r="K39" s="35">
        <v>11.111691568279177</v>
      </c>
      <c r="L39" s="35">
        <v>7.4188310018903598</v>
      </c>
      <c r="M39" s="35">
        <v>6.9171471148333898</v>
      </c>
      <c r="N39" s="4">
        <v>8.072000000000001</v>
      </c>
      <c r="O39" s="4">
        <v>-15.450450450450459</v>
      </c>
      <c r="P39" s="35">
        <v>3.4546309355900329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0.2599905975050964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>
        <f t="shared" si="14"/>
        <v>-0.13630156847690988</v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>
        <f t="shared" si="16"/>
        <v>16</v>
      </c>
      <c r="AC39" s="1">
        <f t="shared" si="26"/>
        <v>15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3.4546309360100329</v>
      </c>
      <c r="AH39" s="38" t="str">
        <f t="shared" si="19"/>
        <v xml:space="preserve"> </v>
      </c>
      <c r="AI39" s="1">
        <f t="shared" si="29"/>
        <v>20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809</v>
      </c>
      <c r="AP39" t="s">
        <v>1022</v>
      </c>
      <c r="AQ39" s="22">
        <v>10.149063139273562</v>
      </c>
      <c r="AR39" s="21">
        <v>13.630156847690989</v>
      </c>
      <c r="AS39">
        <v>25.999059708509641</v>
      </c>
      <c r="AT39">
        <v>-10.149063139273562</v>
      </c>
      <c r="AU39">
        <v>-13.630156847690989</v>
      </c>
      <c r="AV39" t="s">
        <v>1692</v>
      </c>
    </row>
    <row r="40" spans="1:48" x14ac:dyDescent="0.25">
      <c r="A40" s="14">
        <v>4.3000000000000022E-10</v>
      </c>
      <c r="B40" t="s">
        <v>825</v>
      </c>
      <c r="C40" s="4">
        <v>13</v>
      </c>
      <c r="D40" s="4">
        <v>1</v>
      </c>
      <c r="E40" s="4">
        <v>5</v>
      </c>
      <c r="F40" s="4">
        <v>19</v>
      </c>
      <c r="G40" s="4">
        <v>23</v>
      </c>
      <c r="H40" s="4">
        <v>14.81</v>
      </c>
      <c r="I40" s="34">
        <v>15597.899686463243</v>
      </c>
      <c r="J40" s="35">
        <v>11.262420551685047</v>
      </c>
      <c r="K40" s="35">
        <v>10.814200403386778</v>
      </c>
      <c r="L40" s="35">
        <v>6.1859283802034373</v>
      </c>
      <c r="M40" s="35">
        <v>5.8304905934536544</v>
      </c>
      <c r="N40" s="4">
        <v>1.35</v>
      </c>
      <c r="O40" s="4">
        <v>28.571428571428552</v>
      </c>
      <c r="P40" s="35">
        <v>1.6940361337835605</v>
      </c>
      <c r="Q40" s="36" t="str">
        <f t="shared" si="7"/>
        <v xml:space="preserve"> </v>
      </c>
      <c r="R40" s="36" t="str">
        <f t="shared" si="8"/>
        <v xml:space="preserve"> </v>
      </c>
      <c r="S40" s="37">
        <f t="shared" si="9"/>
        <v>0.55300472696612424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>
        <f t="shared" si="14"/>
        <v>-0.27983578030898559</v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>
        <f t="shared" si="16"/>
        <v>13</v>
      </c>
      <c r="AC40" s="1">
        <f t="shared" si="26"/>
        <v>1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825</v>
      </c>
      <c r="AP40" t="s">
        <v>1033</v>
      </c>
      <c r="AQ40" s="22">
        <v>18.445420839290229</v>
      </c>
      <c r="AR40" s="21">
        <v>27.98357803089856</v>
      </c>
      <c r="AS40">
        <v>55.300472653612417</v>
      </c>
      <c r="AT40">
        <v>-18.445420839290229</v>
      </c>
      <c r="AU40">
        <v>-27.98357803089856</v>
      </c>
      <c r="AV40" t="s">
        <v>1693</v>
      </c>
    </row>
    <row r="41" spans="1:48" x14ac:dyDescent="0.25">
      <c r="A41" s="14">
        <v>4.4000000000000024E-10</v>
      </c>
      <c r="B41" t="s">
        <v>818</v>
      </c>
      <c r="C41" s="4">
        <v>14</v>
      </c>
      <c r="D41" s="4">
        <v>2</v>
      </c>
      <c r="E41" s="4">
        <v>6</v>
      </c>
      <c r="F41" s="4">
        <v>22</v>
      </c>
      <c r="G41" s="4">
        <v>80</v>
      </c>
      <c r="H41" s="4">
        <v>63.04</v>
      </c>
      <c r="I41" s="34">
        <v>42191.768384575364</v>
      </c>
      <c r="J41" s="35">
        <v>12.730210016155089</v>
      </c>
      <c r="K41" s="35">
        <v>11.957511380880121</v>
      </c>
      <c r="L41" s="35">
        <v>9.3272263610315189</v>
      </c>
      <c r="M41" s="35">
        <v>8.8974681675966991</v>
      </c>
      <c r="N41" s="4">
        <v>4.5090000000000003</v>
      </c>
      <c r="O41" s="4" t="s">
        <v>161</v>
      </c>
      <c r="P41" s="35">
        <v>3.981598984771574</v>
      </c>
      <c r="Q41" s="36" t="str">
        <f t="shared" si="7"/>
        <v xml:space="preserve"> </v>
      </c>
      <c r="R41" s="36" t="str">
        <f t="shared" si="8"/>
        <v xml:space="preserve"> </v>
      </c>
      <c r="S41" s="37">
        <f t="shared" si="9"/>
        <v>0.26903553343492387</v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>
        <f t="shared" si="26"/>
        <v>13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3.9815989852115741</v>
      </c>
      <c r="AH41" s="38" t="str">
        <f t="shared" si="19"/>
        <v xml:space="preserve"> </v>
      </c>
      <c r="AI41" s="1">
        <f t="shared" si="29"/>
        <v>18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818</v>
      </c>
      <c r="AP41" t="s">
        <v>1031</v>
      </c>
      <c r="AQ41" s="22">
        <v>7.8167152673367717</v>
      </c>
      <c r="AR41" s="21">
        <v>-8.5873337245591763</v>
      </c>
      <c r="AS41">
        <v>26.903553299492387</v>
      </c>
      <c r="AT41">
        <v>-7.8167152673367717</v>
      </c>
      <c r="AU41">
        <v>8.5873337245591763</v>
      </c>
      <c r="AV41" t="s">
        <v>1694</v>
      </c>
    </row>
    <row r="42" spans="1:48" x14ac:dyDescent="0.25">
      <c r="A42" s="14">
        <v>4.5000000000000026E-10</v>
      </c>
      <c r="B42" t="s">
        <v>806</v>
      </c>
      <c r="C42" s="4">
        <v>5</v>
      </c>
      <c r="D42" s="4">
        <v>9</v>
      </c>
      <c r="E42" s="4">
        <v>8</v>
      </c>
      <c r="F42" s="4">
        <v>22</v>
      </c>
      <c r="G42" s="4">
        <v>81</v>
      </c>
      <c r="H42" s="4">
        <v>88.5</v>
      </c>
      <c r="I42" s="34">
        <v>15084.214903879125</v>
      </c>
      <c r="J42" s="35">
        <v>16.934557979334098</v>
      </c>
      <c r="K42" s="35">
        <v>15.722153135548053</v>
      </c>
      <c r="L42" s="35">
        <v>10.368764958677685</v>
      </c>
      <c r="M42" s="35">
        <v>9.7964146927883444</v>
      </c>
      <c r="N42" s="4">
        <v>4.9320000000000004</v>
      </c>
      <c r="O42" s="4" t="s">
        <v>161</v>
      </c>
      <c r="P42" s="35">
        <v>3.0485875706214691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>
        <f t="shared" si="13"/>
        <v>0.20712899773017956</v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>
        <f t="shared" si="25"/>
        <v>12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3.0485875710714692</v>
      </c>
      <c r="AH42" s="38" t="str">
        <f t="shared" si="19"/>
        <v xml:space="preserve"> </v>
      </c>
      <c r="AI42" s="1">
        <f t="shared" si="29"/>
        <v>23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806</v>
      </c>
      <c r="AP42" t="s">
        <v>1028</v>
      </c>
      <c r="AQ42" s="22">
        <v>-22.628234573481443</v>
      </c>
      <c r="AR42" s="21">
        <v>-20.712899773017956</v>
      </c>
      <c r="AS42">
        <v>-8.4745762711864394</v>
      </c>
      <c r="AT42">
        <v>22.628234573481443</v>
      </c>
      <c r="AU42">
        <v>20.712899773017956</v>
      </c>
      <c r="AV42" t="s">
        <v>1695</v>
      </c>
    </row>
    <row r="43" spans="1:48" x14ac:dyDescent="0.25">
      <c r="A43" s="14">
        <v>4.6000000000000027E-10</v>
      </c>
      <c r="B43" t="s">
        <v>803</v>
      </c>
      <c r="C43" s="4">
        <v>15</v>
      </c>
      <c r="D43" s="4">
        <v>4</v>
      </c>
      <c r="E43" s="4">
        <v>7</v>
      </c>
      <c r="F43" s="4">
        <v>26</v>
      </c>
      <c r="G43" s="4">
        <v>27</v>
      </c>
      <c r="H43" s="4">
        <v>21.65</v>
      </c>
      <c r="I43" s="34">
        <v>22643.538980505589</v>
      </c>
      <c r="J43" s="35">
        <v>5.7033719704952572</v>
      </c>
      <c r="K43" s="35">
        <v>5.6571727201463284</v>
      </c>
      <c r="L43" s="35">
        <v>1.6539079142587418</v>
      </c>
      <c r="M43" s="35">
        <v>1.6304273803605593</v>
      </c>
      <c r="N43" s="4">
        <v>3.33</v>
      </c>
      <c r="O43" s="4" t="s">
        <v>161</v>
      </c>
      <c r="P43" s="35">
        <v>4.3926096997690536</v>
      </c>
      <c r="Q43" s="36" t="str">
        <f t="shared" si="7"/>
        <v xml:space="preserve"> </v>
      </c>
      <c r="R43" s="36" t="str">
        <f t="shared" si="8"/>
        <v xml:space="preserve"> </v>
      </c>
      <c r="S43" s="37">
        <f t="shared" si="9"/>
        <v>0.24711316443228656</v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>
        <f t="shared" si="14"/>
        <v>-0.80745245833677615</v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>
        <f t="shared" si="16"/>
        <v>1</v>
      </c>
      <c r="AC43" s="1">
        <f t="shared" si="26"/>
        <v>18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4.3926097002290536</v>
      </c>
      <c r="AH43" s="38" t="str">
        <f t="shared" si="19"/>
        <v xml:space="preserve"> </v>
      </c>
      <c r="AI43" s="1">
        <f t="shared" si="29"/>
        <v>13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803</v>
      </c>
      <c r="AP43" t="s">
        <v>1028</v>
      </c>
      <c r="AQ43" s="22">
        <v>58.700165855453101</v>
      </c>
      <c r="AR43" s="21">
        <v>80.745245833677615</v>
      </c>
      <c r="AS43">
        <v>24.711316397228657</v>
      </c>
      <c r="AT43">
        <v>-58.700165855453101</v>
      </c>
      <c r="AU43">
        <v>-80.745245833677615</v>
      </c>
      <c r="AV43" t="s">
        <v>1696</v>
      </c>
    </row>
    <row r="44" spans="1:48" x14ac:dyDescent="0.25">
      <c r="A44" s="14">
        <v>4.7000000000000024E-10</v>
      </c>
      <c r="B44" t="s">
        <v>826</v>
      </c>
      <c r="C44" s="4">
        <v>8</v>
      </c>
      <c r="D44" s="4">
        <v>0</v>
      </c>
      <c r="E44" s="4">
        <v>6</v>
      </c>
      <c r="F44" s="4">
        <v>14</v>
      </c>
      <c r="G44" s="4">
        <v>224</v>
      </c>
      <c r="H44" s="4" t="s">
        <v>161</v>
      </c>
      <c r="I44" s="34" t="s">
        <v>161</v>
      </c>
      <c r="J44" s="35" t="s">
        <v>1019</v>
      </c>
      <c r="K44" s="35" t="s">
        <v>1019</v>
      </c>
      <c r="L44" s="35" t="s">
        <v>1019</v>
      </c>
      <c r="M44" s="35" t="s">
        <v>1019</v>
      </c>
      <c r="N44" s="4">
        <v>12.836</v>
      </c>
      <c r="O44" s="4" t="s">
        <v>161</v>
      </c>
      <c r="P44" s="35" t="s">
        <v>166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 xml:space="preserve"> </v>
      </c>
      <c r="T44" s="37" t="str">
        <f t="shared" si="10"/>
        <v xml:space="preserve"> </v>
      </c>
      <c r="U44" s="37" t="str">
        <f t="shared" si="11"/>
        <v xml:space="preserve"> </v>
      </c>
      <c r="V44" s="37" t="str">
        <f t="shared" si="12"/>
        <v xml:space="preserve"> </v>
      </c>
      <c r="W44" s="37" t="str">
        <f t="shared" si="13"/>
        <v xml:space="preserve"> </v>
      </c>
      <c r="X44" s="37" t="str">
        <f t="shared" si="14"/>
        <v xml:space="preserve"> </v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 t="str">
        <f t="shared" si="18"/>
        <v xml:space="preserve"> </v>
      </c>
      <c r="AH44" s="38" t="str">
        <f t="shared" si="19"/>
        <v xml:space="preserve"> </v>
      </c>
      <c r="AI44" s="1" t="str">
        <f t="shared" si="29"/>
        <v xml:space="preserve"> 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826</v>
      </c>
      <c r="AP44" t="s">
        <v>1035</v>
      </c>
      <c r="AQ44" s="22" t="e">
        <v>#VALUE!</v>
      </c>
      <c r="AR44" s="21" t="e">
        <v>#VALUE!</v>
      </c>
      <c r="AS44" t="s">
        <v>166</v>
      </c>
      <c r="AT44" t="e">
        <v>#VALUE!</v>
      </c>
      <c r="AU44" t="e">
        <v>#VALUE!</v>
      </c>
      <c r="AV44" t="s">
        <v>1697</v>
      </c>
    </row>
    <row r="45" spans="1:48" x14ac:dyDescent="0.25">
      <c r="A45" s="14">
        <v>4.800000000000002E-10</v>
      </c>
      <c r="B45" t="s">
        <v>815</v>
      </c>
      <c r="C45" s="4">
        <v>16</v>
      </c>
      <c r="D45" s="4">
        <v>0</v>
      </c>
      <c r="E45" s="4">
        <v>7</v>
      </c>
      <c r="F45" s="4">
        <v>23</v>
      </c>
      <c r="G45" s="4">
        <v>21.100000381469727</v>
      </c>
      <c r="H45" s="4">
        <v>16.940000000000001</v>
      </c>
      <c r="I45" s="34">
        <v>11074.852822414929</v>
      </c>
      <c r="J45" s="35">
        <v>13.000767459708367</v>
      </c>
      <c r="K45" s="35">
        <v>12.091363311920057</v>
      </c>
      <c r="L45" s="35">
        <v>6.0464036553082678</v>
      </c>
      <c r="M45" s="35">
        <v>5.7995120751965183</v>
      </c>
      <c r="N45" s="4">
        <v>1.1520000000000001</v>
      </c>
      <c r="O45" s="4">
        <v>-53.944641459033761</v>
      </c>
      <c r="P45" s="35">
        <v>5.5844155844155843</v>
      </c>
      <c r="Q45" s="36" t="str">
        <f t="shared" si="7"/>
        <v xml:space="preserve"> </v>
      </c>
      <c r="R45" s="36" t="str">
        <f t="shared" si="8"/>
        <v xml:space="preserve"> </v>
      </c>
      <c r="S45" s="37">
        <f t="shared" si="9"/>
        <v>0.24557263220784684</v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>
        <f t="shared" si="14"/>
        <v>-0.29607921354259636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>
        <f t="shared" si="16"/>
        <v>11</v>
      </c>
      <c r="AC45" s="1">
        <f t="shared" si="26"/>
        <v>19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5.5844155848955843</v>
      </c>
      <c r="AH45" s="38" t="str">
        <f t="shared" si="19"/>
        <v xml:space="preserve"> </v>
      </c>
      <c r="AI45" s="1">
        <f t="shared" si="29"/>
        <v>6</v>
      </c>
      <c r="AJ45" s="1" t="str">
        <f t="shared" si="30"/>
        <v xml:space="preserve"> </v>
      </c>
      <c r="AK45" s="25" t="str">
        <f t="shared" si="22"/>
        <v xml:space="preserve"> </v>
      </c>
      <c r="AL45" s="25">
        <f t="shared" si="23"/>
        <v>-53.944641458553761</v>
      </c>
      <c r="AM45" s="1" t="str">
        <f t="shared" si="31"/>
        <v xml:space="preserve"> </v>
      </c>
      <c r="AN45" s="1">
        <f t="shared" si="32"/>
        <v>1</v>
      </c>
      <c r="AO45" t="s">
        <v>815</v>
      </c>
      <c r="AP45" t="s">
        <v>1026</v>
      </c>
      <c r="AQ45" s="22">
        <v>5.8575273337549749</v>
      </c>
      <c r="AR45" s="21">
        <v>29.607921354259638</v>
      </c>
      <c r="AS45">
        <v>24.557263172784683</v>
      </c>
      <c r="AT45">
        <v>-5.8575273337549749</v>
      </c>
      <c r="AU45">
        <v>-29.607921354259638</v>
      </c>
      <c r="AV45" t="s">
        <v>1698</v>
      </c>
    </row>
    <row r="46" spans="1:48" x14ac:dyDescent="0.25">
      <c r="A46" s="14">
        <v>4.9000000000000017E-10</v>
      </c>
      <c r="B46" t="s">
        <v>799</v>
      </c>
      <c r="C46" s="4">
        <v>14</v>
      </c>
      <c r="D46" s="4">
        <v>4</v>
      </c>
      <c r="E46" s="4">
        <v>11</v>
      </c>
      <c r="F46" s="4">
        <v>29</v>
      </c>
      <c r="G46" s="4">
        <v>24.600000381469727</v>
      </c>
      <c r="H46" s="4">
        <v>21.99</v>
      </c>
      <c r="I46" s="34">
        <v>33209.790277540254</v>
      </c>
      <c r="J46" s="35">
        <v>20.982824427480914</v>
      </c>
      <c r="K46" s="35">
        <v>18.956896551724139</v>
      </c>
      <c r="L46" s="35">
        <v>14.950288840750163</v>
      </c>
      <c r="M46" s="35">
        <v>13.869990804997666</v>
      </c>
      <c r="N46" s="4">
        <v>0.89300000000000002</v>
      </c>
      <c r="O46" s="4">
        <v>0</v>
      </c>
      <c r="P46" s="35">
        <v>2.355616189176899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>
        <f t="shared" si="13"/>
        <v>0.74050885096087038</v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>
        <f t="shared" si="25"/>
        <v>3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2.355616189666899</v>
      </c>
      <c r="AH46" s="38" t="str">
        <f t="shared" si="19"/>
        <v xml:space="preserve"> </v>
      </c>
      <c r="AI46" s="1">
        <f t="shared" si="29"/>
        <v>28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799</v>
      </c>
      <c r="AP46" t="s">
        <v>1047</v>
      </c>
      <c r="AQ46" s="22">
        <v>-51.942951156289041</v>
      </c>
      <c r="AR46" s="21">
        <v>-74.050885096087043</v>
      </c>
      <c r="AS46">
        <v>11.869033112640871</v>
      </c>
      <c r="AT46">
        <v>51.942951156289041</v>
      </c>
      <c r="AU46">
        <v>74.050885096087043</v>
      </c>
      <c r="AV46" t="s">
        <v>1699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205</v>
      </c>
      <c r="C1" s="12" t="s">
        <v>206</v>
      </c>
      <c r="D1" s="12" t="s">
        <v>207</v>
      </c>
      <c r="E1" s="12" t="s">
        <v>208</v>
      </c>
      <c r="F1" s="12" t="s">
        <v>209</v>
      </c>
      <c r="G1" s="12" t="s">
        <v>210</v>
      </c>
      <c r="H1" s="12" t="s">
        <v>211</v>
      </c>
      <c r="I1" s="12" t="s">
        <v>212</v>
      </c>
      <c r="J1" s="12" t="s">
        <v>213</v>
      </c>
      <c r="K1" s="12" t="s">
        <v>214</v>
      </c>
      <c r="L1" s="12" t="s">
        <v>215</v>
      </c>
      <c r="M1" s="12" t="s">
        <v>216</v>
      </c>
      <c r="N1" s="12" t="s">
        <v>217</v>
      </c>
      <c r="O1" s="12" t="s">
        <v>218</v>
      </c>
      <c r="P1" s="12" t="s">
        <v>219</v>
      </c>
      <c r="Q1" s="12" t="s">
        <v>220</v>
      </c>
      <c r="R1" s="12" t="s">
        <v>221</v>
      </c>
      <c r="S1" s="12" t="s">
        <v>222</v>
      </c>
      <c r="T1" s="12" t="s">
        <v>223</v>
      </c>
      <c r="U1" s="12" t="s">
        <v>224</v>
      </c>
      <c r="V1" s="12" t="s">
        <v>225</v>
      </c>
      <c r="W1" s="12" t="s">
        <v>226</v>
      </c>
      <c r="X1" s="12" t="s">
        <v>227</v>
      </c>
      <c r="Y1" s="12" t="s">
        <v>228</v>
      </c>
      <c r="Z1" s="12" t="s">
        <v>229</v>
      </c>
      <c r="AA1" s="12" t="s">
        <v>230</v>
      </c>
      <c r="AB1" s="12" t="s">
        <v>231</v>
      </c>
      <c r="AC1" s="12" t="s">
        <v>232</v>
      </c>
      <c r="AD1" s="12" t="s">
        <v>233</v>
      </c>
      <c r="AE1" s="12" t="s">
        <v>234</v>
      </c>
      <c r="AF1" s="12" t="s">
        <v>235</v>
      </c>
      <c r="AG1" s="12" t="s">
        <v>236</v>
      </c>
      <c r="AH1" s="12" t="s">
        <v>237</v>
      </c>
      <c r="AI1" s="12" t="s">
        <v>238</v>
      </c>
      <c r="AJ1" s="12" t="s">
        <v>239</v>
      </c>
      <c r="AK1" s="12" t="s">
        <v>240</v>
      </c>
      <c r="AL1" s="12" t="s">
        <v>241</v>
      </c>
      <c r="AM1" s="12" t="s">
        <v>242</v>
      </c>
      <c r="AN1" s="12" t="s">
        <v>243</v>
      </c>
      <c r="AO1" s="12" t="s">
        <v>244</v>
      </c>
      <c r="AP1" s="12" t="s">
        <v>245</v>
      </c>
      <c r="AQ1" s="12" t="s">
        <v>246</v>
      </c>
      <c r="AR1" s="12" t="s">
        <v>247</v>
      </c>
      <c r="AS1" s="12" t="s">
        <v>248</v>
      </c>
      <c r="AT1" s="12" t="s">
        <v>249</v>
      </c>
      <c r="AU1" s="12" t="s">
        <v>250</v>
      </c>
      <c r="AV1" s="12" t="s">
        <v>251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43390.336982638888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192</v>
      </c>
      <c r="J4" s="29" t="s">
        <v>985</v>
      </c>
      <c r="K4" s="29" t="s">
        <v>1010</v>
      </c>
      <c r="L4" s="29" t="s">
        <v>985</v>
      </c>
      <c r="M4" s="29" t="s">
        <v>1010</v>
      </c>
      <c r="N4" s="28" t="s">
        <v>27</v>
      </c>
      <c r="O4" s="28" t="s">
        <v>28</v>
      </c>
      <c r="P4" s="29" t="s">
        <v>985</v>
      </c>
      <c r="Q4" s="9" t="s">
        <v>137</v>
      </c>
      <c r="R4" s="9" t="s">
        <v>138</v>
      </c>
      <c r="S4" s="8" t="s">
        <v>134</v>
      </c>
      <c r="T4" s="8" t="s">
        <v>193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136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203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1009</v>
      </c>
      <c r="AQ4" t="s">
        <v>200</v>
      </c>
      <c r="AR4" t="s">
        <v>202</v>
      </c>
      <c r="AS4" t="s">
        <v>194</v>
      </c>
      <c r="AT4" t="s">
        <v>201</v>
      </c>
      <c r="AU4" t="s">
        <v>184</v>
      </c>
      <c r="AV4" t="s">
        <v>944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977</v>
      </c>
      <c r="C6" s="31"/>
      <c r="D6" s="31"/>
      <c r="E6" s="31"/>
      <c r="F6" s="31"/>
      <c r="G6" s="32"/>
      <c r="H6" s="32"/>
      <c r="I6" s="33"/>
      <c r="J6" s="32">
        <v>12.640726846214259</v>
      </c>
      <c r="K6" s="32">
        <v>11.666426562297319</v>
      </c>
      <c r="L6" s="32">
        <v>7.7838821359296571</v>
      </c>
      <c r="M6" s="32">
        <v>7.3421585003731042</v>
      </c>
      <c r="N6" s="32"/>
      <c r="O6" s="32"/>
      <c r="P6" s="32">
        <v>4.6521681889794113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855</v>
      </c>
      <c r="C7" s="4">
        <v>16</v>
      </c>
      <c r="D7" s="4">
        <v>5</v>
      </c>
      <c r="E7" s="4">
        <v>10</v>
      </c>
      <c r="F7" s="4">
        <v>31</v>
      </c>
      <c r="G7" s="4">
        <v>1950</v>
      </c>
      <c r="H7" s="4">
        <v>1680.4</v>
      </c>
      <c r="I7" s="34">
        <v>28605.750369140751</v>
      </c>
      <c r="J7" s="35">
        <v>9.37890981908299</v>
      </c>
      <c r="K7" s="35">
        <v>10.430041752872466</v>
      </c>
      <c r="L7" s="35">
        <v>4.4691951694122194</v>
      </c>
      <c r="M7" s="35">
        <v>4.7282499741327433</v>
      </c>
      <c r="N7" s="4">
        <v>2.3879999999999999</v>
      </c>
      <c r="O7" s="4">
        <v>-26.811594202898544</v>
      </c>
      <c r="P7" s="35">
        <v>4.6127655238118859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0.1604379910545346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-0.42583981985250763</v>
      </c>
      <c r="Y7" s="1" t="str">
        <f t="shared" ref="Y7:Y35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2</v>
      </c>
      <c r="AC7" s="1">
        <f t="shared" ref="AC7:AC35" si="2">IF(ISERROR((RANK(S7,S$7:S$184,0)))=TRUE," ",((RANK(S7,S$7:S$184,0))))</f>
        <v>57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4.6127655239118859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44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855</v>
      </c>
      <c r="AP7" t="s">
        <v>1022</v>
      </c>
      <c r="AQ7" s="22">
        <v>25.804030629046792</v>
      </c>
      <c r="AR7" s="21">
        <v>42.583981985250766</v>
      </c>
      <c r="AS7">
        <v>16.043799095453458</v>
      </c>
      <c r="AT7">
        <v>-25.804030629046792</v>
      </c>
      <c r="AU7">
        <v>-42.583981985250766</v>
      </c>
      <c r="AV7" t="s">
        <v>1700</v>
      </c>
    </row>
    <row r="8" spans="1:48" x14ac:dyDescent="0.25">
      <c r="A8" s="14">
        <v>1.1000000000000001E-10</v>
      </c>
      <c r="B8" t="s">
        <v>864</v>
      </c>
      <c r="C8" s="4">
        <v>16</v>
      </c>
      <c r="D8" s="4">
        <v>1</v>
      </c>
      <c r="E8" s="4">
        <v>4</v>
      </c>
      <c r="F8" s="4">
        <v>21</v>
      </c>
      <c r="G8" s="4">
        <v>2765</v>
      </c>
      <c r="H8" s="4">
        <v>2337</v>
      </c>
      <c r="I8" s="34">
        <v>24368.227952209872</v>
      </c>
      <c r="J8" s="35">
        <v>17.209131075110456</v>
      </c>
      <c r="K8" s="35">
        <v>15.653047555257869</v>
      </c>
      <c r="L8" s="35">
        <v>9.2957346945146266</v>
      </c>
      <c r="M8" s="35">
        <v>8.644805580645297</v>
      </c>
      <c r="N8" s="4">
        <v>1.329</v>
      </c>
      <c r="O8" s="4" t="s">
        <v>161</v>
      </c>
      <c r="P8" s="35">
        <v>1.9383825417201541</v>
      </c>
      <c r="Q8" s="36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76.190476190586196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9">IF(ISERROR((IF((G8/H8-1)&gt;($S$5/100),(G8/H8-1)+A8,"")))=TRUE," ",((IF((G8/H8-1)&gt;($S$5/100),(G8/H8-1)+A8,""))))</f>
        <v>0.18314077888620872</v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>
        <f t="shared" ref="W8:W71" si="13">IF(ISERROR((IF(((L8/$L$6-1))&gt;($W$5/100),((L8/$L$6-1)),"")))=TRUE," ",((IF(((L8/$L$6-1))&gt;($W$5/100),((L8/$L$6-1)),""))))</f>
        <v>0.19422860369460149</v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>
        <f t="shared" si="1"/>
        <v>45</v>
      </c>
      <c r="AB8" s="1" t="str">
        <f t="shared" ref="AB8:AB71" si="16">IF(ISERROR((RANK(X8,X$7:X$184,1)))=TRUE," ",((RANK(X8,X$7:X$184,1))))</f>
        <v xml:space="preserve"> </v>
      </c>
      <c r="AC8" s="1">
        <f t="shared" si="2"/>
        <v>49</v>
      </c>
      <c r="AD8" s="1" t="str">
        <f t="shared" ref="AD8:AD71" si="17">IF(ISERROR((RANK(T8,T$7:T$184,1)))=TRUE," ",((RANK(T8,T$7:T$184,1))))</f>
        <v xml:space="preserve"> </v>
      </c>
      <c r="AE8" s="1">
        <f t="shared" si="3"/>
        <v>13</v>
      </c>
      <c r="AF8" s="1" t="str">
        <f t="shared" si="4"/>
        <v xml:space="preserve"> </v>
      </c>
      <c r="AG8" s="38" t="str">
        <f t="shared" ref="AG8:AG71" si="18">IF(ISERROR((IF((AND(P8&gt;$AG$6,P8&lt;$AG$5))=TRUE,P8+A8," ")))=TRUE," ",((IF((AND(P8&gt;$AG$6,P8&lt;$AG$5))=TRUE,P8+A8," "))))</f>
        <v xml:space="preserve"> </v>
      </c>
      <c r="AH8" s="38" t="str">
        <f t="shared" ref="AH8:AH71" si="19">IF(ISERROR(((IF(P8&lt;$AH$5,P8+A8," "))))=TRUE," ",((IF(P8&lt;$AH$5,P8+A8," "))))</f>
        <v xml:space="preserve"> </v>
      </c>
      <c r="AI8" s="1" t="str">
        <f t="shared" ref="AI8:AI35" si="20">IF(ISERROR((RANK(AG8,AG$7:AG$184,0)))=TRUE," ",((RANK(AG8,AG$7:AG$184,0))))</f>
        <v xml:space="preserve"> 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864</v>
      </c>
      <c r="AP8" t="s">
        <v>1020</v>
      </c>
      <c r="AQ8" s="22">
        <v>-36.140360316894096</v>
      </c>
      <c r="AR8" s="21">
        <v>-19.42286036946015</v>
      </c>
      <c r="AS8">
        <v>18.314077877620871</v>
      </c>
      <c r="AT8">
        <v>36.140360316894096</v>
      </c>
      <c r="AU8">
        <v>19.42286036946015</v>
      </c>
      <c r="AV8" t="s">
        <v>1701</v>
      </c>
    </row>
    <row r="9" spans="1:48" x14ac:dyDescent="0.25">
      <c r="A9" s="14">
        <v>1.2E-10</v>
      </c>
      <c r="B9" t="s">
        <v>919</v>
      </c>
      <c r="C9" s="4">
        <v>3</v>
      </c>
      <c r="D9" s="4">
        <v>9</v>
      </c>
      <c r="E9" s="4">
        <v>7</v>
      </c>
      <c r="F9" s="4">
        <v>19</v>
      </c>
      <c r="G9" s="4">
        <v>2018.5</v>
      </c>
      <c r="H9" s="4">
        <v>1983.5</v>
      </c>
      <c r="I9" s="34">
        <v>7529.2039148447921</v>
      </c>
      <c r="J9" s="35">
        <v>14.879969992498125</v>
      </c>
      <c r="K9" s="35">
        <v>14.969811320754719</v>
      </c>
      <c r="L9" s="35" t="s">
        <v>1019</v>
      </c>
      <c r="M9" s="35" t="s">
        <v>1019</v>
      </c>
      <c r="N9" s="4">
        <v>1.2270000000000001</v>
      </c>
      <c r="O9" s="4">
        <v>63.712374581939798</v>
      </c>
      <c r="P9" s="35">
        <v>6.609528611041088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6.609528611161088</v>
      </c>
      <c r="AH9" s="38" t="str">
        <f t="shared" si="19"/>
        <v xml:space="preserve"> </v>
      </c>
      <c r="AI9" s="1">
        <f t="shared" si="20"/>
        <v>15</v>
      </c>
      <c r="AJ9" s="1" t="str">
        <f t="shared" si="21"/>
        <v xml:space="preserve"> </v>
      </c>
      <c r="AK9" s="25">
        <f t="shared" si="22"/>
        <v>63.712374582059795</v>
      </c>
      <c r="AL9" s="25" t="str">
        <f t="shared" si="23"/>
        <v xml:space="preserve"> </v>
      </c>
      <c r="AM9" s="1">
        <f t="shared" si="5"/>
        <v>3</v>
      </c>
      <c r="AN9" s="1" t="str">
        <f t="shared" si="6"/>
        <v xml:space="preserve"> </v>
      </c>
      <c r="AO9" t="s">
        <v>919</v>
      </c>
      <c r="AP9" t="s">
        <v>1024</v>
      </c>
      <c r="AQ9" s="22">
        <v>-17.71451257135972</v>
      </c>
      <c r="AR9" s="21" t="e">
        <v>#VALUE!</v>
      </c>
      <c r="AS9">
        <v>1.7645576002016661</v>
      </c>
      <c r="AT9">
        <v>17.71451257135972</v>
      </c>
      <c r="AU9" t="e">
        <v>#VALUE!</v>
      </c>
      <c r="AV9" t="s">
        <v>1702</v>
      </c>
    </row>
    <row r="10" spans="1:48" x14ac:dyDescent="0.25">
      <c r="A10" s="14">
        <v>1.2999999999999999E-10</v>
      </c>
      <c r="B10" t="s">
        <v>871</v>
      </c>
      <c r="C10" s="4">
        <v>14</v>
      </c>
      <c r="D10" s="4">
        <v>1</v>
      </c>
      <c r="E10" s="4">
        <v>4</v>
      </c>
      <c r="F10" s="4">
        <v>19</v>
      </c>
      <c r="G10" s="4">
        <v>2690</v>
      </c>
      <c r="H10" s="4">
        <v>2061</v>
      </c>
      <c r="I10" s="34">
        <v>13115.262308062536</v>
      </c>
      <c r="J10" s="35">
        <v>12.400722021660648</v>
      </c>
      <c r="K10" s="35">
        <v>10.951115834218916</v>
      </c>
      <c r="L10" s="35">
        <v>6.5624280478779964</v>
      </c>
      <c r="M10" s="35">
        <v>5.989646013251738</v>
      </c>
      <c r="N10" s="4">
        <v>1.6620000000000001</v>
      </c>
      <c r="O10" s="4">
        <v>6.7183462532299805</v>
      </c>
      <c r="P10" s="35">
        <v>1.7564289180009702</v>
      </c>
      <c r="Q10" s="36">
        <f t="shared" si="7"/>
        <v>73.684210526445796</v>
      </c>
      <c r="R10" s="36" t="str">
        <f t="shared" si="8"/>
        <v xml:space="preserve"> </v>
      </c>
      <c r="S10" s="37">
        <f t="shared" si="9"/>
        <v>0.30519165466663267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>
        <f t="shared" si="14"/>
        <v>-0.15692093825695863</v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>
        <f t="shared" si="16"/>
        <v>24</v>
      </c>
      <c r="AC10" s="1">
        <f t="shared" si="2"/>
        <v>21</v>
      </c>
      <c r="AD10" s="1" t="str">
        <f t="shared" si="17"/>
        <v xml:space="preserve"> </v>
      </c>
      <c r="AE10" s="1">
        <f t="shared" si="3"/>
        <v>14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871</v>
      </c>
      <c r="AP10" t="s">
        <v>1031</v>
      </c>
      <c r="AQ10" s="22">
        <v>1.8986631660780517</v>
      </c>
      <c r="AR10" s="21">
        <v>15.692093825695864</v>
      </c>
      <c r="AS10">
        <v>30.519165453663266</v>
      </c>
      <c r="AT10">
        <v>-1.8986631660780517</v>
      </c>
      <c r="AU10">
        <v>-15.692093825695864</v>
      </c>
      <c r="AV10" t="s">
        <v>1703</v>
      </c>
    </row>
    <row r="11" spans="1:48" x14ac:dyDescent="0.25">
      <c r="A11" s="14">
        <v>1.3999999999999998E-10</v>
      </c>
      <c r="B11" t="s">
        <v>921</v>
      </c>
      <c r="C11" s="4">
        <v>13</v>
      </c>
      <c r="D11" s="4">
        <v>6</v>
      </c>
      <c r="E11" s="4">
        <v>6</v>
      </c>
      <c r="F11" s="4">
        <v>25</v>
      </c>
      <c r="G11" s="4">
        <v>920</v>
      </c>
      <c r="H11" s="4">
        <v>790</v>
      </c>
      <c r="I11" s="34">
        <v>10257.927731085418</v>
      </c>
      <c r="J11" s="35">
        <v>12.522117009773275</v>
      </c>
      <c r="K11" s="35">
        <v>11.905137407133871</v>
      </c>
      <c r="L11" s="35">
        <v>4.857519458258734</v>
      </c>
      <c r="M11" s="35">
        <v>4.5285379930549183</v>
      </c>
      <c r="N11" s="4">
        <v>0.64</v>
      </c>
      <c r="O11" s="4">
        <v>-22.074449193794365</v>
      </c>
      <c r="P11" s="35">
        <v>3.3154334410836421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0.16455696216531646</v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-0.37595156588549972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6</v>
      </c>
      <c r="AC11" s="1">
        <f t="shared" si="2"/>
        <v>56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3.3154334412236421</v>
      </c>
      <c r="AH11" s="38" t="str">
        <f t="shared" si="19"/>
        <v xml:space="preserve"> </v>
      </c>
      <c r="AI11" s="1">
        <f t="shared" si="20"/>
        <v>60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921</v>
      </c>
      <c r="AP11" t="s">
        <v>1022</v>
      </c>
      <c r="AQ11" s="22">
        <v>0.93831500264168755</v>
      </c>
      <c r="AR11" s="21">
        <v>37.595156588549969</v>
      </c>
      <c r="AS11">
        <v>16.455696202531644</v>
      </c>
      <c r="AT11">
        <v>-0.93831500264168755</v>
      </c>
      <c r="AU11">
        <v>-37.595156588549969</v>
      </c>
      <c r="AV11" t="s">
        <v>1704</v>
      </c>
    </row>
    <row r="12" spans="1:48" x14ac:dyDescent="0.25">
      <c r="A12" s="14">
        <v>1.4999999999999997E-10</v>
      </c>
      <c r="B12" t="s">
        <v>850</v>
      </c>
      <c r="C12" s="4">
        <v>15</v>
      </c>
      <c r="D12" s="4">
        <v>1</v>
      </c>
      <c r="E12" s="4">
        <v>6</v>
      </c>
      <c r="F12" s="4">
        <v>22</v>
      </c>
      <c r="G12" s="4">
        <v>575</v>
      </c>
      <c r="H12" s="4">
        <v>435.8</v>
      </c>
      <c r="I12" s="34">
        <v>22393.642901351745</v>
      </c>
      <c r="J12" s="35">
        <v>7.1559934318555021</v>
      </c>
      <c r="K12" s="35">
        <v>6.6943164362519205</v>
      </c>
      <c r="L12" s="35" t="s">
        <v>1019</v>
      </c>
      <c r="M12" s="35" t="s">
        <v>1019</v>
      </c>
      <c r="N12" s="4">
        <v>0.57400000000000007</v>
      </c>
      <c r="O12" s="4">
        <v>-21.851848938050551</v>
      </c>
      <c r="P12" s="35">
        <v>7.6870123910050472</v>
      </c>
      <c r="Q12" s="36" t="str">
        <f t="shared" si="7"/>
        <v xml:space="preserve"> </v>
      </c>
      <c r="R12" s="36" t="str">
        <f t="shared" si="8"/>
        <v xml:space="preserve"> </v>
      </c>
      <c r="S12" s="37">
        <f t="shared" si="9"/>
        <v>0.31941257472549323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 xml:space="preserve"> </v>
      </c>
      <c r="X12" s="37" t="str">
        <f t="shared" si="14"/>
        <v xml:space="preserve"> </v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>
        <f t="shared" si="2"/>
        <v>17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7.6870123911550472</v>
      </c>
      <c r="AH12" s="38" t="str">
        <f t="shared" si="19"/>
        <v xml:space="preserve"> </v>
      </c>
      <c r="AI12" s="1">
        <f t="shared" si="20"/>
        <v>11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850</v>
      </c>
      <c r="AP12" t="s">
        <v>1024</v>
      </c>
      <c r="AQ12" s="22">
        <v>43.389383229979103</v>
      </c>
      <c r="AR12" s="21" t="e">
        <v>#VALUE!</v>
      </c>
      <c r="AS12">
        <v>31.94125745754932</v>
      </c>
      <c r="AT12">
        <v>-43.389383229979103</v>
      </c>
      <c r="AU12" t="e">
        <v>#VALUE!</v>
      </c>
      <c r="AV12" t="s">
        <v>1705</v>
      </c>
    </row>
    <row r="13" spans="1:48" x14ac:dyDescent="0.25">
      <c r="A13" s="14">
        <v>1.5999999999999996E-10</v>
      </c>
      <c r="B13" t="s">
        <v>833</v>
      </c>
      <c r="C13" s="4">
        <v>20</v>
      </c>
      <c r="D13" s="4">
        <v>5</v>
      </c>
      <c r="E13" s="4">
        <v>7</v>
      </c>
      <c r="F13" s="4">
        <v>32</v>
      </c>
      <c r="G13" s="4">
        <v>6350</v>
      </c>
      <c r="H13" s="4">
        <v>5763</v>
      </c>
      <c r="I13" s="34">
        <v>96154.641637329158</v>
      </c>
      <c r="J13" s="35">
        <v>19.747718631701463</v>
      </c>
      <c r="K13" s="35">
        <v>16.33408084452774</v>
      </c>
      <c r="L13" s="35">
        <v>14.767880722906263</v>
      </c>
      <c r="M13" s="35">
        <v>11.623910487055726</v>
      </c>
      <c r="N13" s="4">
        <v>3.4050000000000002</v>
      </c>
      <c r="O13" s="4">
        <v>-34.107142857142861</v>
      </c>
      <c r="P13" s="35">
        <v>3.7241357118124019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 t="str">
        <f t="shared" si="12"/>
        <v/>
      </c>
      <c r="W13" s="37">
        <f t="shared" si="13"/>
        <v>0.89723848139209794</v>
      </c>
      <c r="X13" s="37" t="str">
        <f t="shared" si="14"/>
        <v/>
      </c>
      <c r="Y13" s="1" t="str">
        <f t="shared" si="0"/>
        <v xml:space="preserve"> </v>
      </c>
      <c r="Z13" s="1" t="str">
        <f t="shared" si="15"/>
        <v xml:space="preserve"> </v>
      </c>
      <c r="AA13" s="1">
        <f t="shared" si="1"/>
        <v>10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3.7241357119724019</v>
      </c>
      <c r="AH13" s="38" t="str">
        <f t="shared" si="19"/>
        <v xml:space="preserve"> </v>
      </c>
      <c r="AI13" s="1">
        <f t="shared" si="20"/>
        <v>50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833</v>
      </c>
      <c r="AP13" t="s">
        <v>1054</v>
      </c>
      <c r="AQ13" s="22">
        <v>-56.222967808339774</v>
      </c>
      <c r="AR13" s="21">
        <v>-89.723848139209792</v>
      </c>
      <c r="AS13">
        <v>10.185667187228864</v>
      </c>
      <c r="AT13">
        <v>56.222967808339774</v>
      </c>
      <c r="AU13">
        <v>89.723848139209792</v>
      </c>
      <c r="AV13" t="s">
        <v>1706</v>
      </c>
    </row>
    <row r="14" spans="1:48" x14ac:dyDescent="0.25">
      <c r="A14" s="14">
        <v>1.6999999999999996E-10</v>
      </c>
      <c r="B14" t="s">
        <v>852</v>
      </c>
      <c r="C14" s="4">
        <v>16</v>
      </c>
      <c r="D14" s="4">
        <v>2</v>
      </c>
      <c r="E14" s="4">
        <v>5</v>
      </c>
      <c r="F14" s="4">
        <v>23</v>
      </c>
      <c r="G14" s="4">
        <v>700</v>
      </c>
      <c r="H14" s="4">
        <v>576</v>
      </c>
      <c r="I14" s="34">
        <v>24237.501113194023</v>
      </c>
      <c r="J14" s="35">
        <v>12.307692307692307</v>
      </c>
      <c r="K14" s="35">
        <v>11.338582677165354</v>
      </c>
      <c r="L14" s="35">
        <v>8.7245767254532485</v>
      </c>
      <c r="M14" s="35">
        <v>8.2131600799792341</v>
      </c>
      <c r="N14" s="4">
        <v>0.42899999999999999</v>
      </c>
      <c r="O14" s="4" t="s">
        <v>161</v>
      </c>
      <c r="P14" s="35">
        <v>4.010416666666667</v>
      </c>
      <c r="Q14" s="36" t="str">
        <f t="shared" si="7"/>
        <v xml:space="preserve"> </v>
      </c>
      <c r="R14" s="36" t="str">
        <f t="shared" si="8"/>
        <v xml:space="preserve"> </v>
      </c>
      <c r="S14" s="37">
        <f t="shared" si="9"/>
        <v>0.21527777794777767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>
        <f t="shared" si="13"/>
        <v>0.12085159732589412</v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>
        <f t="shared" si="1"/>
        <v>51</v>
      </c>
      <c r="AB14" s="1" t="str">
        <f t="shared" si="16"/>
        <v xml:space="preserve"> </v>
      </c>
      <c r="AC14" s="1">
        <f t="shared" si="2"/>
        <v>41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4.010416666836667</v>
      </c>
      <c r="AH14" s="38" t="str">
        <f t="shared" si="19"/>
        <v xml:space="preserve"> </v>
      </c>
      <c r="AI14" s="1">
        <f t="shared" si="20"/>
        <v>49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852</v>
      </c>
      <c r="AP14" t="s">
        <v>1031</v>
      </c>
      <c r="AQ14" s="22">
        <v>2.6346154186670967</v>
      </c>
      <c r="AR14" s="21">
        <v>-12.085159732589412</v>
      </c>
      <c r="AS14">
        <v>21.527777777777768</v>
      </c>
      <c r="AT14">
        <v>-2.6346154186670967</v>
      </c>
      <c r="AU14">
        <v>12.085159732589412</v>
      </c>
      <c r="AV14" t="s">
        <v>1707</v>
      </c>
    </row>
    <row r="15" spans="1:48" x14ac:dyDescent="0.25">
      <c r="A15" s="14">
        <v>1.7999999999999995E-10</v>
      </c>
      <c r="B15" t="s">
        <v>916</v>
      </c>
      <c r="C15" s="4">
        <v>9</v>
      </c>
      <c r="D15" s="4">
        <v>2</v>
      </c>
      <c r="E15" s="4">
        <v>3</v>
      </c>
      <c r="F15" s="4">
        <v>14</v>
      </c>
      <c r="G15" s="4">
        <v>950</v>
      </c>
      <c r="H15" s="4">
        <v>637.79999999999995</v>
      </c>
      <c r="I15" s="34">
        <v>4247.2459488041286</v>
      </c>
      <c r="J15" s="35">
        <v>7.5479289940828398</v>
      </c>
      <c r="K15" s="35">
        <v>7.2642369020501132</v>
      </c>
      <c r="L15" s="35">
        <v>6.3453186968838526</v>
      </c>
      <c r="M15" s="35">
        <v>6.098277974407841</v>
      </c>
      <c r="N15" s="4">
        <v>0.84499999999999997</v>
      </c>
      <c r="O15" s="4">
        <v>25.250008196990077</v>
      </c>
      <c r="P15" s="35">
        <v>4.7977422389463786</v>
      </c>
      <c r="Q15" s="36" t="str">
        <f t="shared" si="7"/>
        <v xml:space="preserve"> </v>
      </c>
      <c r="R15" s="36" t="str">
        <f t="shared" si="8"/>
        <v xml:space="preserve"> </v>
      </c>
      <c r="S15" s="37">
        <f t="shared" si="9"/>
        <v>0.48949513972217629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>
        <f t="shared" si="14"/>
        <v>-0.1848131066123847</v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>
        <f t="shared" si="16"/>
        <v>23</v>
      </c>
      <c r="AC15" s="1">
        <f t="shared" si="2"/>
        <v>2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4.7977422391263786</v>
      </c>
      <c r="AH15" s="38" t="str">
        <f t="shared" si="19"/>
        <v xml:space="preserve"> </v>
      </c>
      <c r="AI15" s="1">
        <f t="shared" si="20"/>
        <v>42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916</v>
      </c>
      <c r="AP15" t="s">
        <v>1031</v>
      </c>
      <c r="AQ15" s="22">
        <v>40.288805494255641</v>
      </c>
      <c r="AR15" s="21">
        <v>18.481310661238471</v>
      </c>
      <c r="AS15">
        <v>48.949513954217629</v>
      </c>
      <c r="AT15">
        <v>-40.288805494255641</v>
      </c>
      <c r="AU15">
        <v>-18.481310661238471</v>
      </c>
      <c r="AV15" t="s">
        <v>1708</v>
      </c>
    </row>
    <row r="16" spans="1:48" x14ac:dyDescent="0.25">
      <c r="A16" s="14">
        <v>1.8999999999999994E-10</v>
      </c>
      <c r="B16" t="s">
        <v>843</v>
      </c>
      <c r="C16" s="4">
        <v>14</v>
      </c>
      <c r="D16" s="4">
        <v>3</v>
      </c>
      <c r="E16" s="4">
        <v>9</v>
      </c>
      <c r="F16" s="4">
        <v>26</v>
      </c>
      <c r="G16" s="4">
        <v>220</v>
      </c>
      <c r="H16" s="4">
        <v>162.84</v>
      </c>
      <c r="I16" s="34">
        <v>36733.122857502734</v>
      </c>
      <c r="J16" s="35">
        <v>7.08</v>
      </c>
      <c r="K16" s="35">
        <v>6.3858823529411763</v>
      </c>
      <c r="L16" s="35" t="s">
        <v>1019</v>
      </c>
      <c r="M16" s="35" t="s">
        <v>1019</v>
      </c>
      <c r="N16" s="4">
        <v>0.19900000000000001</v>
      </c>
      <c r="O16" s="4">
        <v>-16.948120259121872</v>
      </c>
      <c r="P16" s="35">
        <v>5.0356177843281751</v>
      </c>
      <c r="Q16" s="36" t="str">
        <f t="shared" si="7"/>
        <v xml:space="preserve"> </v>
      </c>
      <c r="R16" s="36" t="str">
        <f t="shared" si="8"/>
        <v xml:space="preserve"> </v>
      </c>
      <c r="S16" s="37">
        <f t="shared" si="9"/>
        <v>0.35101940574146151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9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5.0356177845181751</v>
      </c>
      <c r="AH16" s="38" t="str">
        <f t="shared" si="19"/>
        <v xml:space="preserve"> </v>
      </c>
      <c r="AI16" s="1">
        <f t="shared" si="20"/>
        <v>39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843</v>
      </c>
      <c r="AP16" t="s">
        <v>1024</v>
      </c>
      <c r="AQ16" s="22">
        <v>43.990562519588238</v>
      </c>
      <c r="AR16" s="21" t="e">
        <v>#VALUE!</v>
      </c>
      <c r="AS16">
        <v>35.10194055514615</v>
      </c>
      <c r="AT16">
        <v>-43.990562519588238</v>
      </c>
      <c r="AU16" t="e">
        <v>#VALUE!</v>
      </c>
      <c r="AV16" t="s">
        <v>1709</v>
      </c>
    </row>
    <row r="17" spans="1:48" x14ac:dyDescent="0.25">
      <c r="A17" s="14">
        <v>1.9999999999999993E-10</v>
      </c>
      <c r="B17" t="s">
        <v>828</v>
      </c>
      <c r="C17" s="4">
        <v>17</v>
      </c>
      <c r="D17" s="4">
        <v>1</v>
      </c>
      <c r="E17" s="4">
        <v>6</v>
      </c>
      <c r="F17" s="4">
        <v>24</v>
      </c>
      <c r="G17" s="4">
        <v>4800</v>
      </c>
      <c r="H17" s="4">
        <v>3176.5</v>
      </c>
      <c r="I17" s="34">
        <v>95965.060137973298</v>
      </c>
      <c r="J17" s="35">
        <v>9.9889937106918243</v>
      </c>
      <c r="K17" s="35">
        <v>9.2099159176572911</v>
      </c>
      <c r="L17" s="35">
        <v>10.0717146208892</v>
      </c>
      <c r="M17" s="35">
        <v>9.5398313847966065</v>
      </c>
      <c r="N17" s="4">
        <v>2.9330000000000003</v>
      </c>
      <c r="O17" s="4">
        <v>2.4000000000000021</v>
      </c>
      <c r="P17" s="35">
        <v>6.7338265386431617</v>
      </c>
      <c r="Q17" s="36">
        <f t="shared" si="7"/>
        <v>70.833333333533332</v>
      </c>
      <c r="R17" s="36" t="str">
        <f t="shared" si="8"/>
        <v xml:space="preserve"> </v>
      </c>
      <c r="S17" s="37">
        <f t="shared" si="9"/>
        <v>0.51109711967111604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>
        <f t="shared" si="13"/>
        <v>0.29391920959326012</v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>
        <f t="shared" si="1"/>
        <v>36</v>
      </c>
      <c r="AB17" s="1" t="str">
        <f t="shared" si="16"/>
        <v xml:space="preserve"> </v>
      </c>
      <c r="AC17" s="1">
        <f t="shared" si="2"/>
        <v>1</v>
      </c>
      <c r="AD17" s="1" t="str">
        <f t="shared" si="17"/>
        <v xml:space="preserve"> </v>
      </c>
      <c r="AE17" s="1">
        <f t="shared" si="3"/>
        <v>15</v>
      </c>
      <c r="AF17" s="1" t="str">
        <f t="shared" si="4"/>
        <v xml:space="preserve"> </v>
      </c>
      <c r="AG17" s="38">
        <f t="shared" si="18"/>
        <v>6.7338265388431617</v>
      </c>
      <c r="AH17" s="38" t="str">
        <f t="shared" si="19"/>
        <v xml:space="preserve"> </v>
      </c>
      <c r="AI17" s="1">
        <f t="shared" si="20"/>
        <v>14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828</v>
      </c>
      <c r="AP17" t="s">
        <v>1020</v>
      </c>
      <c r="AQ17" s="22">
        <v>20.977695094460458</v>
      </c>
      <c r="AR17" s="21">
        <v>-29.391920959326011</v>
      </c>
      <c r="AS17">
        <v>51.109711947111606</v>
      </c>
      <c r="AT17">
        <v>-20.977695094460458</v>
      </c>
      <c r="AU17">
        <v>29.391920959326011</v>
      </c>
      <c r="AV17" t="s">
        <v>1710</v>
      </c>
    </row>
    <row r="18" spans="1:48" x14ac:dyDescent="0.25">
      <c r="A18" s="14">
        <v>2.0999999999999992E-10</v>
      </c>
      <c r="B18" t="s">
        <v>886</v>
      </c>
      <c r="C18" s="4">
        <v>13</v>
      </c>
      <c r="D18" s="4">
        <v>1</v>
      </c>
      <c r="E18" s="4">
        <v>5</v>
      </c>
      <c r="F18" s="4">
        <v>19</v>
      </c>
      <c r="G18" s="4">
        <v>665</v>
      </c>
      <c r="H18" s="4">
        <v>514</v>
      </c>
      <c r="I18" s="34">
        <v>6865.0917900568138</v>
      </c>
      <c r="J18" s="35">
        <v>7.4709302325581382</v>
      </c>
      <c r="K18" s="35">
        <v>7.0994475138121542</v>
      </c>
      <c r="L18" s="35">
        <v>4.8963417128767066</v>
      </c>
      <c r="M18" s="35">
        <v>4.6499430856403601</v>
      </c>
      <c r="N18" s="4">
        <v>0.68800000000000006</v>
      </c>
      <c r="O18" s="4">
        <v>4.2247376202826228</v>
      </c>
      <c r="P18" s="35">
        <v>8.7743190661478607</v>
      </c>
      <c r="Q18" s="36" t="str">
        <f t="shared" si="7"/>
        <v xml:space="preserve"> </v>
      </c>
      <c r="R18" s="36" t="str">
        <f t="shared" si="8"/>
        <v xml:space="preserve"> </v>
      </c>
      <c r="S18" s="37">
        <f t="shared" si="9"/>
        <v>0.29377431927614794</v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>
        <f t="shared" si="14"/>
        <v>-0.37096404758293289</v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>
        <f t="shared" si="16"/>
        <v>7</v>
      </c>
      <c r="AC18" s="1">
        <f t="shared" si="2"/>
        <v>22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>
        <f t="shared" si="18"/>
        <v>8.7743190663578599</v>
      </c>
      <c r="AH18" s="38" t="str">
        <f t="shared" si="19"/>
        <v xml:space="preserve"> </v>
      </c>
      <c r="AI18" s="1">
        <f t="shared" si="20"/>
        <v>4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886</v>
      </c>
      <c r="AP18" t="s">
        <v>1028</v>
      </c>
      <c r="AQ18" s="22">
        <v>40.897937884041937</v>
      </c>
      <c r="AR18" s="21">
        <v>37.096404758293289</v>
      </c>
      <c r="AS18">
        <v>29.377431906614792</v>
      </c>
      <c r="AT18">
        <v>-40.897937884041937</v>
      </c>
      <c r="AU18">
        <v>-37.096404758293289</v>
      </c>
      <c r="AV18" t="s">
        <v>1711</v>
      </c>
    </row>
    <row r="19" spans="1:48" x14ac:dyDescent="0.25">
      <c r="A19" s="14">
        <v>2.1999999999999991E-10</v>
      </c>
      <c r="B19" t="s">
        <v>912</v>
      </c>
      <c r="C19" s="4">
        <v>3</v>
      </c>
      <c r="D19" s="4">
        <v>6</v>
      </c>
      <c r="E19" s="4">
        <v>10</v>
      </c>
      <c r="F19" s="4">
        <v>19</v>
      </c>
      <c r="G19" s="4">
        <v>3873</v>
      </c>
      <c r="H19" s="4">
        <v>3400</v>
      </c>
      <c r="I19" s="34">
        <v>5819.3901820759247</v>
      </c>
      <c r="J19" s="35">
        <v>8.8472547488940929</v>
      </c>
      <c r="K19" s="35">
        <v>10.185739964050329</v>
      </c>
      <c r="L19" s="35">
        <v>5.7351496258584964</v>
      </c>
      <c r="M19" s="35">
        <v>6.9008021573352911</v>
      </c>
      <c r="N19" s="4">
        <v>3.843</v>
      </c>
      <c r="O19" s="4">
        <v>-30.152671755725191</v>
      </c>
      <c r="P19" s="35">
        <v>5.9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>
        <f t="shared" si="14"/>
        <v>-0.26320189261530658</v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>
        <f t="shared" si="16"/>
        <v>18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5.9000000002200004</v>
      </c>
      <c r="AH19" s="38" t="str">
        <f t="shared" si="19"/>
        <v xml:space="preserve"> </v>
      </c>
      <c r="AI19" s="1">
        <f t="shared" si="20"/>
        <v>23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912</v>
      </c>
      <c r="AP19" t="s">
        <v>1028</v>
      </c>
      <c r="AQ19" s="22">
        <v>30.009920659398347</v>
      </c>
      <c r="AR19" s="21">
        <v>26.320189261530658</v>
      </c>
      <c r="AS19">
        <v>13.911764705882357</v>
      </c>
      <c r="AT19">
        <v>-30.009920659398347</v>
      </c>
      <c r="AU19">
        <v>-26.320189261530658</v>
      </c>
      <c r="AV19" t="s">
        <v>1712</v>
      </c>
    </row>
    <row r="20" spans="1:48" x14ac:dyDescent="0.25">
      <c r="A20" s="14">
        <v>2.299999999999999E-10</v>
      </c>
      <c r="B20" t="s">
        <v>894</v>
      </c>
      <c r="C20" s="4">
        <v>7</v>
      </c>
      <c r="D20" s="4">
        <v>2</v>
      </c>
      <c r="E20" s="4">
        <v>9</v>
      </c>
      <c r="F20" s="4">
        <v>18</v>
      </c>
      <c r="G20" s="4">
        <v>650</v>
      </c>
      <c r="H20" s="4">
        <v>569.79999999999995</v>
      </c>
      <c r="I20" s="34">
        <v>7299.4949803128602</v>
      </c>
      <c r="J20" s="35">
        <v>15.653846153846153</v>
      </c>
      <c r="K20" s="35">
        <v>15.034300791556726</v>
      </c>
      <c r="L20" s="35">
        <v>18.784017039403619</v>
      </c>
      <c r="M20" s="35">
        <v>18.277919170984454</v>
      </c>
      <c r="N20" s="4">
        <v>0.36399999999999999</v>
      </c>
      <c r="O20" s="4" t="s">
        <v>161</v>
      </c>
      <c r="P20" s="35">
        <v>5.4580554580554583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>
        <f t="shared" si="13"/>
        <v>1.4131939193552774</v>
      </c>
      <c r="X20" s="37" t="str">
        <f t="shared" si="14"/>
        <v/>
      </c>
      <c r="Y20" s="1" t="str">
        <f t="shared" si="0"/>
        <v xml:space="preserve"> </v>
      </c>
      <c r="Z20" s="1" t="str">
        <f t="shared" si="15"/>
        <v xml:space="preserve"> </v>
      </c>
      <c r="AA20" s="1">
        <f t="shared" si="1"/>
        <v>4</v>
      </c>
      <c r="AB20" s="1" t="str">
        <f t="shared" si="16"/>
        <v xml:space="preserve"> 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5.4580554582854584</v>
      </c>
      <c r="AH20" s="38" t="str">
        <f t="shared" si="19"/>
        <v xml:space="preserve"> </v>
      </c>
      <c r="AI20" s="1">
        <f t="shared" si="20"/>
        <v>31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894</v>
      </c>
      <c r="AP20" t="s">
        <v>1035</v>
      </c>
      <c r="AQ20" s="22">
        <v>-23.8365985143828</v>
      </c>
      <c r="AR20" s="21">
        <v>-141.31939193552773</v>
      </c>
      <c r="AS20">
        <v>14.075114075114081</v>
      </c>
      <c r="AT20">
        <v>23.8365985143828</v>
      </c>
      <c r="AU20">
        <v>141.31939193552773</v>
      </c>
      <c r="AV20" t="s">
        <v>1713</v>
      </c>
    </row>
    <row r="21" spans="1:48" x14ac:dyDescent="0.25">
      <c r="A21" s="14">
        <v>2.399999999999999E-10</v>
      </c>
      <c r="B21" t="s">
        <v>846</v>
      </c>
      <c r="C21" s="4">
        <v>6</v>
      </c>
      <c r="D21" s="4">
        <v>3</v>
      </c>
      <c r="E21" s="4">
        <v>20</v>
      </c>
      <c r="F21" s="4">
        <v>29</v>
      </c>
      <c r="G21" s="4">
        <v>1770.0001220703125</v>
      </c>
      <c r="H21" s="4">
        <v>1588.6</v>
      </c>
      <c r="I21" s="34">
        <v>121316.68199163175</v>
      </c>
      <c r="J21" s="35">
        <v>11.650911838483662</v>
      </c>
      <c r="K21" s="35">
        <v>12.766954034116326</v>
      </c>
      <c r="L21" s="35">
        <v>6.1076106776392569</v>
      </c>
      <c r="M21" s="35">
        <v>6.4031981151957451</v>
      </c>
      <c r="N21" s="4">
        <v>1.796</v>
      </c>
      <c r="O21" s="4" t="s">
        <v>161</v>
      </c>
      <c r="P21" s="35">
        <v>6.8339184048523105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>
        <f t="shared" si="14"/>
        <v>-0.21535159821509775</v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>
        <f t="shared" si="16"/>
        <v>21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6.8339184050923105</v>
      </c>
      <c r="AH21" s="38" t="str">
        <f t="shared" si="19"/>
        <v xml:space="preserve"> </v>
      </c>
      <c r="AI21" s="1">
        <f t="shared" si="20"/>
        <v>13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846</v>
      </c>
      <c r="AP21" t="s">
        <v>1022</v>
      </c>
      <c r="AQ21" s="22">
        <v>7.8303646599802494</v>
      </c>
      <c r="AR21" s="21">
        <v>21.535159821509776</v>
      </c>
      <c r="AS21">
        <v>11.418867057176918</v>
      </c>
      <c r="AT21">
        <v>-7.8303646599802494</v>
      </c>
      <c r="AU21">
        <v>-21.535159821509776</v>
      </c>
      <c r="AV21" t="s">
        <v>1714</v>
      </c>
    </row>
    <row r="22" spans="1:48" x14ac:dyDescent="0.25">
      <c r="A22" s="14">
        <v>2.4999999999999991E-10</v>
      </c>
      <c r="B22" t="s">
        <v>881</v>
      </c>
      <c r="C22" s="4">
        <v>7</v>
      </c>
      <c r="D22" s="4">
        <v>2</v>
      </c>
      <c r="E22" s="4">
        <v>7</v>
      </c>
      <c r="F22" s="4">
        <v>16</v>
      </c>
      <c r="G22" s="4">
        <v>2525</v>
      </c>
      <c r="H22" s="4">
        <v>2258</v>
      </c>
      <c r="I22" s="34">
        <v>10003.591446988654</v>
      </c>
      <c r="J22" s="35">
        <v>17.171102661596958</v>
      </c>
      <c r="K22" s="35">
        <v>16.602941176470587</v>
      </c>
      <c r="L22" s="35">
        <v>13.523566151359059</v>
      </c>
      <c r="M22" s="35">
        <v>13.164674848798958</v>
      </c>
      <c r="N22" s="4">
        <v>1.258</v>
      </c>
      <c r="O22" s="4">
        <v>5.7542768273717</v>
      </c>
      <c r="P22" s="35">
        <v>2.3206377325066434</v>
      </c>
      <c r="Q22" s="36" t="str">
        <f t="shared" si="7"/>
        <v xml:space="preserve"> </v>
      </c>
      <c r="R22" s="36" t="str">
        <f t="shared" si="8"/>
        <v xml:space="preserve"> </v>
      </c>
      <c r="S22" s="37" t="str">
        <f t="shared" si="9"/>
        <v/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>
        <f t="shared" si="13"/>
        <v>0.73738064312864759</v>
      </c>
      <c r="X22" s="37" t="str">
        <f t="shared" si="14"/>
        <v/>
      </c>
      <c r="Y22" s="1" t="str">
        <f t="shared" si="0"/>
        <v xml:space="preserve"> </v>
      </c>
      <c r="Z22" s="1" t="str">
        <f t="shared" si="15"/>
        <v xml:space="preserve"> </v>
      </c>
      <c r="AA22" s="1">
        <f t="shared" si="1"/>
        <v>14</v>
      </c>
      <c r="AB22" s="1" t="str">
        <f t="shared" si="16"/>
        <v xml:space="preserve"> </v>
      </c>
      <c r="AC22" s="1" t="str">
        <f t="shared" si="2"/>
        <v xml:space="preserve"> 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2.3206377327566434</v>
      </c>
      <c r="AH22" s="38" t="str">
        <f t="shared" si="19"/>
        <v xml:space="preserve"> </v>
      </c>
      <c r="AI22" s="1">
        <f t="shared" si="20"/>
        <v>82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881</v>
      </c>
      <c r="AP22" t="s">
        <v>1031</v>
      </c>
      <c r="AQ22" s="22">
        <v>-35.839519914469875</v>
      </c>
      <c r="AR22" s="21">
        <v>-73.738064312864765</v>
      </c>
      <c r="AS22">
        <v>11.824623560673153</v>
      </c>
      <c r="AT22">
        <v>35.839519914469875</v>
      </c>
      <c r="AU22">
        <v>73.738064312864765</v>
      </c>
      <c r="AV22" t="s">
        <v>1715</v>
      </c>
    </row>
    <row r="23" spans="1:48" x14ac:dyDescent="0.25">
      <c r="A23" s="14">
        <v>2.5999999999999993E-10</v>
      </c>
      <c r="B23" t="s">
        <v>830</v>
      </c>
      <c r="C23" s="4">
        <v>17</v>
      </c>
      <c r="D23" s="4">
        <v>2</v>
      </c>
      <c r="E23" s="4">
        <v>10</v>
      </c>
      <c r="F23" s="4">
        <v>29</v>
      </c>
      <c r="G23" s="4">
        <v>665</v>
      </c>
      <c r="H23" s="4">
        <v>560.1</v>
      </c>
      <c r="I23" s="34">
        <v>147969.40384716107</v>
      </c>
      <c r="J23" s="35">
        <v>11.729152079031623</v>
      </c>
      <c r="K23" s="35">
        <v>11.350210242632139</v>
      </c>
      <c r="L23" s="35">
        <v>4.6204291959851425</v>
      </c>
      <c r="M23" s="35">
        <v>4.57261445360463</v>
      </c>
      <c r="N23" s="4">
        <v>0.55200000000000005</v>
      </c>
      <c r="O23" s="4">
        <v>47.245762711864423</v>
      </c>
      <c r="P23" s="35">
        <v>5.5708896909477748</v>
      </c>
      <c r="Q23" s="36" t="str">
        <f t="shared" si="7"/>
        <v xml:space="preserve"> </v>
      </c>
      <c r="R23" s="36" t="str">
        <f t="shared" si="8"/>
        <v xml:space="preserve"> </v>
      </c>
      <c r="S23" s="37">
        <f t="shared" si="9"/>
        <v>0.18728798454851978</v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>
        <f t="shared" si="14"/>
        <v>-0.40641069388015494</v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>
        <f t="shared" si="16"/>
        <v>3</v>
      </c>
      <c r="AC23" s="1">
        <f t="shared" si="2"/>
        <v>46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5.5708896912077748</v>
      </c>
      <c r="AH23" s="38" t="str">
        <f t="shared" si="19"/>
        <v xml:space="preserve"> </v>
      </c>
      <c r="AI23" s="1">
        <f t="shared" si="20"/>
        <v>30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830</v>
      </c>
      <c r="AP23" t="s">
        <v>1078</v>
      </c>
      <c r="AQ23" s="22">
        <v>7.2114110072368227</v>
      </c>
      <c r="AR23" s="21">
        <v>40.641069388015495</v>
      </c>
      <c r="AS23">
        <v>18.728798428851977</v>
      </c>
      <c r="AT23">
        <v>-7.2114110072368227</v>
      </c>
      <c r="AU23">
        <v>-40.641069388015495</v>
      </c>
      <c r="AV23" t="s">
        <v>1716</v>
      </c>
    </row>
    <row r="24" spans="1:48" x14ac:dyDescent="0.25">
      <c r="A24" s="14">
        <v>2.6999999999999995E-10</v>
      </c>
      <c r="B24" t="s">
        <v>877</v>
      </c>
      <c r="C24" s="4">
        <v>2</v>
      </c>
      <c r="D24" s="4">
        <v>10</v>
      </c>
      <c r="E24" s="4">
        <v>12</v>
      </c>
      <c r="F24" s="4">
        <v>24</v>
      </c>
      <c r="G24" s="4">
        <v>1875</v>
      </c>
      <c r="H24" s="4">
        <v>1770</v>
      </c>
      <c r="I24" s="34">
        <v>9589.6103344434378</v>
      </c>
      <c r="J24" s="35">
        <v>21.851851851851851</v>
      </c>
      <c r="K24" s="35">
        <v>20.725995316159249</v>
      </c>
      <c r="L24" s="35">
        <v>11.054930120531923</v>
      </c>
      <c r="M24" s="35">
        <v>10.46222169859176</v>
      </c>
      <c r="N24" s="4">
        <v>0.81</v>
      </c>
      <c r="O24" s="4" t="s">
        <v>161</v>
      </c>
      <c r="P24" s="35">
        <v>2.4576271186440679</v>
      </c>
      <c r="Q24" s="36" t="str">
        <f t="shared" si="7"/>
        <v xml:space="preserve"> </v>
      </c>
      <c r="R24" s="36" t="str">
        <f t="shared" si="8"/>
        <v xml:space="preserve"> </v>
      </c>
      <c r="S24" s="37" t="str">
        <f t="shared" si="9"/>
        <v/>
      </c>
      <c r="T24" s="37" t="str">
        <f t="shared" si="10"/>
        <v/>
      </c>
      <c r="U24" s="37">
        <f t="shared" si="11"/>
        <v>0.72868634198801718</v>
      </c>
      <c r="V24" s="37" t="str">
        <f t="shared" si="12"/>
        <v/>
      </c>
      <c r="W24" s="37">
        <f t="shared" si="13"/>
        <v>0.42023349370918917</v>
      </c>
      <c r="X24" s="37" t="str">
        <f t="shared" si="14"/>
        <v/>
      </c>
      <c r="Y24" s="1">
        <f t="shared" si="0"/>
        <v>9</v>
      </c>
      <c r="Z24" s="1" t="str">
        <f t="shared" si="15"/>
        <v xml:space="preserve"> </v>
      </c>
      <c r="AA24" s="1">
        <f t="shared" si="1"/>
        <v>25</v>
      </c>
      <c r="AB24" s="1" t="str">
        <f t="shared" si="16"/>
        <v xml:space="preserve"> </v>
      </c>
      <c r="AC24" s="1" t="str">
        <f t="shared" si="2"/>
        <v xml:space="preserve"> 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2.4576271189140679</v>
      </c>
      <c r="AH24" s="38" t="str">
        <f t="shared" si="19"/>
        <v xml:space="preserve"> </v>
      </c>
      <c r="AI24" s="1">
        <f t="shared" si="20"/>
        <v>78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877</v>
      </c>
      <c r="AP24" t="s">
        <v>1028</v>
      </c>
      <c r="AQ24" s="22">
        <v>-72.868634198801715</v>
      </c>
      <c r="AR24" s="21">
        <v>-42.023349370918915</v>
      </c>
      <c r="AS24">
        <v>5.9322033898305149</v>
      </c>
      <c r="AT24">
        <v>72.868634198801715</v>
      </c>
      <c r="AU24">
        <v>42.023349370918915</v>
      </c>
      <c r="AV24" t="s">
        <v>1717</v>
      </c>
    </row>
    <row r="25" spans="1:48" x14ac:dyDescent="0.25">
      <c r="A25" s="14">
        <v>2.7999999999999996E-10</v>
      </c>
      <c r="B25" t="s">
        <v>849</v>
      </c>
      <c r="C25" s="4">
        <v>11</v>
      </c>
      <c r="D25" s="4">
        <v>3</v>
      </c>
      <c r="E25" s="4">
        <v>12</v>
      </c>
      <c r="F25" s="4">
        <v>26</v>
      </c>
      <c r="G25" s="4">
        <v>265</v>
      </c>
      <c r="H25" s="4">
        <v>242.25</v>
      </c>
      <c r="I25" s="34">
        <v>31657.565902034243</v>
      </c>
      <c r="J25" s="35">
        <v>9.2461832061068687</v>
      </c>
      <c r="K25" s="35">
        <v>9.2461832061068687</v>
      </c>
      <c r="L25" s="35">
        <v>4.7527168198775964</v>
      </c>
      <c r="M25" s="35">
        <v>4.7380644721597491</v>
      </c>
      <c r="N25" s="4">
        <v>0.26200000000000001</v>
      </c>
      <c r="O25" s="4">
        <v>-6.2500000000000053</v>
      </c>
      <c r="P25" s="35">
        <v>6.3570691434468527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>
        <f t="shared" si="14"/>
        <v>-0.38941562360772275</v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>
        <f t="shared" si="16"/>
        <v>5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6.3570691437268527</v>
      </c>
      <c r="AH25" s="38" t="str">
        <f t="shared" si="19"/>
        <v xml:space="preserve"> </v>
      </c>
      <c r="AI25" s="1">
        <f t="shared" si="20"/>
        <v>17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849</v>
      </c>
      <c r="AP25" t="s">
        <v>1047</v>
      </c>
      <c r="AQ25" s="22">
        <v>26.854022568520364</v>
      </c>
      <c r="AR25" s="21">
        <v>38.941562360772274</v>
      </c>
      <c r="AS25">
        <v>9.391124871001022</v>
      </c>
      <c r="AT25">
        <v>-26.854022568520364</v>
      </c>
      <c r="AU25">
        <v>-38.941562360772274</v>
      </c>
      <c r="AV25" t="s">
        <v>1718</v>
      </c>
    </row>
    <row r="26" spans="1:48" x14ac:dyDescent="0.25">
      <c r="A26" s="14">
        <v>2.8999999999999998E-10</v>
      </c>
      <c r="B26" t="s">
        <v>908</v>
      </c>
      <c r="C26" s="4">
        <v>8</v>
      </c>
      <c r="D26" s="4">
        <v>2</v>
      </c>
      <c r="E26" s="4">
        <v>5</v>
      </c>
      <c r="F26" s="4">
        <v>15</v>
      </c>
      <c r="G26" s="4">
        <v>2900</v>
      </c>
      <c r="H26" s="4">
        <v>2396</v>
      </c>
      <c r="I26" s="34">
        <v>11623.595856925716</v>
      </c>
      <c r="J26" s="35">
        <v>17.996983430694943</v>
      </c>
      <c r="K26" s="35">
        <v>16.175055956676204</v>
      </c>
      <c r="L26" s="35">
        <v>9.7489376007132602</v>
      </c>
      <c r="M26" s="35">
        <v>9.0549287481461622</v>
      </c>
      <c r="N26" s="4">
        <v>1.3680000000000001</v>
      </c>
      <c r="O26" s="4" t="s">
        <v>161</v>
      </c>
      <c r="P26" s="35">
        <v>2.4833869594800664</v>
      </c>
      <c r="Q26" s="36" t="str">
        <f t="shared" si="7"/>
        <v xml:space="preserve"> </v>
      </c>
      <c r="R26" s="36" t="str">
        <f t="shared" si="8"/>
        <v xml:space="preserve"> </v>
      </c>
      <c r="S26" s="37">
        <f t="shared" si="9"/>
        <v>0.21035058459717867</v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>
        <f t="shared" si="13"/>
        <v>0.2524518524905579</v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>
        <f t="shared" si="1"/>
        <v>40</v>
      </c>
      <c r="AB26" s="1" t="str">
        <f t="shared" si="16"/>
        <v xml:space="preserve"> </v>
      </c>
      <c r="AC26" s="1">
        <f t="shared" si="2"/>
        <v>42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>
        <f t="shared" si="18"/>
        <v>2.4833869597700664</v>
      </c>
      <c r="AH26" s="38" t="str">
        <f t="shared" si="19"/>
        <v xml:space="preserve"> </v>
      </c>
      <c r="AI26" s="1">
        <f t="shared" si="20"/>
        <v>77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908</v>
      </c>
      <c r="AP26" t="s">
        <v>1020</v>
      </c>
      <c r="AQ26" s="22">
        <v>-42.373011058971002</v>
      </c>
      <c r="AR26" s="21">
        <v>-25.24518524905579</v>
      </c>
      <c r="AS26">
        <v>21.035058430717868</v>
      </c>
      <c r="AT26">
        <v>42.373011058971002</v>
      </c>
      <c r="AU26">
        <v>25.24518524905579</v>
      </c>
      <c r="AV26" t="s">
        <v>1719</v>
      </c>
    </row>
    <row r="27" spans="1:48" x14ac:dyDescent="0.25">
      <c r="A27" s="14">
        <v>3E-10</v>
      </c>
      <c r="B27" t="s">
        <v>872</v>
      </c>
      <c r="C27" s="4">
        <v>11</v>
      </c>
      <c r="D27" s="4">
        <v>0</v>
      </c>
      <c r="E27" s="4">
        <v>2</v>
      </c>
      <c r="F27" s="4">
        <v>13</v>
      </c>
      <c r="G27" s="4">
        <v>5600</v>
      </c>
      <c r="H27" s="4">
        <v>4373</v>
      </c>
      <c r="I27" s="34">
        <v>41002.790138251075</v>
      </c>
      <c r="J27" s="35">
        <v>12.39000898388022</v>
      </c>
      <c r="K27" s="35">
        <v>10.946627093511808</v>
      </c>
      <c r="L27" s="35">
        <v>8.8026748136330486</v>
      </c>
      <c r="M27" s="35">
        <v>7.934075358738002</v>
      </c>
      <c r="N27" s="4">
        <v>4.2519999999999998</v>
      </c>
      <c r="O27" s="4">
        <v>10.476190476190485</v>
      </c>
      <c r="P27" s="35">
        <v>3.5728452242731965</v>
      </c>
      <c r="Q27" s="36">
        <f t="shared" si="7"/>
        <v>84.615384615684619</v>
      </c>
      <c r="R27" s="36" t="str">
        <f t="shared" si="8"/>
        <v xml:space="preserve"> </v>
      </c>
      <c r="S27" s="37">
        <f t="shared" si="9"/>
        <v>0.28058541077335919</v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>
        <f t="shared" si="13"/>
        <v>0.13088490548960685</v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>
        <f t="shared" si="1"/>
        <v>50</v>
      </c>
      <c r="AB27" s="1" t="str">
        <f t="shared" si="16"/>
        <v xml:space="preserve"> </v>
      </c>
      <c r="AC27" s="1">
        <f t="shared" si="2"/>
        <v>25</v>
      </c>
      <c r="AD27" s="1" t="str">
        <f t="shared" si="17"/>
        <v xml:space="preserve"> </v>
      </c>
      <c r="AE27" s="1">
        <f t="shared" si="3"/>
        <v>4</v>
      </c>
      <c r="AF27" s="1" t="str">
        <f t="shared" si="4"/>
        <v xml:space="preserve"> </v>
      </c>
      <c r="AG27" s="38">
        <f t="shared" si="18"/>
        <v>3.5728452245731965</v>
      </c>
      <c r="AH27" s="38" t="str">
        <f t="shared" si="19"/>
        <v xml:space="preserve"> </v>
      </c>
      <c r="AI27" s="1">
        <f t="shared" si="20"/>
        <v>55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872</v>
      </c>
      <c r="AP27" t="s">
        <v>1028</v>
      </c>
      <c r="AQ27" s="22">
        <v>1.9834133383645258</v>
      </c>
      <c r="AR27" s="21">
        <v>-13.088490548960685</v>
      </c>
      <c r="AS27">
        <v>28.058541047335915</v>
      </c>
      <c r="AT27">
        <v>-1.9834133383645258</v>
      </c>
      <c r="AU27">
        <v>13.088490548960685</v>
      </c>
      <c r="AV27" t="s">
        <v>1720</v>
      </c>
    </row>
    <row r="28" spans="1:48" x14ac:dyDescent="0.25">
      <c r="A28" s="14">
        <v>3.1000000000000002E-10</v>
      </c>
      <c r="B28" t="s">
        <v>868</v>
      </c>
      <c r="C28" s="4">
        <v>9</v>
      </c>
      <c r="D28" s="4">
        <v>4</v>
      </c>
      <c r="E28" s="4">
        <v>6</v>
      </c>
      <c r="F28" s="4">
        <v>19</v>
      </c>
      <c r="G28" s="4">
        <v>160</v>
      </c>
      <c r="H28" s="4">
        <v>146.25</v>
      </c>
      <c r="I28" s="34">
        <v>10869.576154155426</v>
      </c>
      <c r="J28" s="35">
        <v>11.079545454545453</v>
      </c>
      <c r="K28" s="35">
        <v>10.372340425531913</v>
      </c>
      <c r="L28" s="35">
        <v>4.9864484432441767</v>
      </c>
      <c r="M28" s="35">
        <v>4.8710765909462825</v>
      </c>
      <c r="N28" s="4">
        <v>0.128</v>
      </c>
      <c r="O28" s="4">
        <v>47.107990638582415</v>
      </c>
      <c r="P28" s="35">
        <v>7.9316239316239328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>
        <f t="shared" si="14"/>
        <v>-0.3593879819650394</v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>
        <f t="shared" si="16"/>
        <v>8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7.9316239319339328</v>
      </c>
      <c r="AH28" s="38" t="str">
        <f t="shared" si="19"/>
        <v xml:space="preserve"> </v>
      </c>
      <c r="AI28" s="1">
        <f t="shared" si="20"/>
        <v>10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868</v>
      </c>
      <c r="AP28" t="s">
        <v>1026</v>
      </c>
      <c r="AQ28" s="22">
        <v>12.350408411335623</v>
      </c>
      <c r="AR28" s="21">
        <v>35.938798196503939</v>
      </c>
      <c r="AS28">
        <v>9.4017094017094127</v>
      </c>
      <c r="AT28">
        <v>-12.350408411335623</v>
      </c>
      <c r="AU28">
        <v>-35.938798196503939</v>
      </c>
      <c r="AV28" t="s">
        <v>1721</v>
      </c>
    </row>
    <row r="29" spans="1:48" x14ac:dyDescent="0.25">
      <c r="A29" s="14">
        <v>3.2000000000000003E-10</v>
      </c>
      <c r="B29" t="s">
        <v>847</v>
      </c>
      <c r="C29" s="4">
        <v>14</v>
      </c>
      <c r="D29" s="4">
        <v>2</v>
      </c>
      <c r="E29" s="4">
        <v>11</v>
      </c>
      <c r="F29" s="4">
        <v>27</v>
      </c>
      <c r="G29" s="4">
        <v>1740</v>
      </c>
      <c r="H29" s="4">
        <v>1572</v>
      </c>
      <c r="I29" s="34">
        <v>32797.772043422468</v>
      </c>
      <c r="J29" s="35">
        <v>18.848920863309353</v>
      </c>
      <c r="K29" s="35">
        <v>17.505567928730514</v>
      </c>
      <c r="L29" s="35">
        <v>11.981486038545494</v>
      </c>
      <c r="M29" s="35">
        <v>11.345972608177849</v>
      </c>
      <c r="N29" s="4">
        <v>0.76900000000000002</v>
      </c>
      <c r="O29" s="4" t="s">
        <v>161</v>
      </c>
      <c r="P29" s="35">
        <v>2.5445292620865141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>
        <f t="shared" si="13"/>
        <v>0.53926868743812273</v>
      </c>
      <c r="X29" s="37" t="str">
        <f t="shared" si="14"/>
        <v/>
      </c>
      <c r="Y29" s="1" t="str">
        <f t="shared" si="0"/>
        <v xml:space="preserve"> </v>
      </c>
      <c r="Z29" s="1" t="str">
        <f t="shared" si="15"/>
        <v xml:space="preserve"> </v>
      </c>
      <c r="AA29" s="1">
        <f t="shared" si="1"/>
        <v>22</v>
      </c>
      <c r="AB29" s="1" t="str">
        <f t="shared" si="16"/>
        <v xml:space="preserve"> 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2.5445292624065141</v>
      </c>
      <c r="AH29" s="38" t="str">
        <f t="shared" si="19"/>
        <v xml:space="preserve"> </v>
      </c>
      <c r="AI29" s="1">
        <f t="shared" si="20"/>
        <v>75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847</v>
      </c>
      <c r="AP29" t="s">
        <v>1028</v>
      </c>
      <c r="AQ29" s="22">
        <v>-49.112634839936995</v>
      </c>
      <c r="AR29" s="21">
        <v>-53.926868743812271</v>
      </c>
      <c r="AS29">
        <v>10.687022900763354</v>
      </c>
      <c r="AT29">
        <v>49.112634839936995</v>
      </c>
      <c r="AU29">
        <v>53.926868743812271</v>
      </c>
      <c r="AV29" t="s">
        <v>1722</v>
      </c>
    </row>
    <row r="30" spans="1:48" x14ac:dyDescent="0.25">
      <c r="A30" s="14">
        <v>3.3000000000000005E-10</v>
      </c>
      <c r="B30" t="s">
        <v>913</v>
      </c>
      <c r="C30" s="4">
        <v>7</v>
      </c>
      <c r="D30" s="4">
        <v>1</v>
      </c>
      <c r="E30" s="4">
        <v>12</v>
      </c>
      <c r="F30" s="4">
        <v>20</v>
      </c>
      <c r="G30" s="4">
        <v>4920</v>
      </c>
      <c r="H30" s="4">
        <v>4594</v>
      </c>
      <c r="I30" s="34">
        <v>7965.3999065744856</v>
      </c>
      <c r="J30" s="35">
        <v>22.214700193423596</v>
      </c>
      <c r="K30" s="35">
        <v>20.749774164408311</v>
      </c>
      <c r="L30" s="35">
        <v>14.79664983937586</v>
      </c>
      <c r="M30" s="35">
        <v>13.964514724894915</v>
      </c>
      <c r="N30" s="4">
        <v>1.905</v>
      </c>
      <c r="O30" s="4" t="s">
        <v>161</v>
      </c>
      <c r="P30" s="35">
        <v>2.0940356987374837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>
        <f t="shared" si="11"/>
        <v>0.75739104749950537</v>
      </c>
      <c r="V30" s="37" t="str">
        <f t="shared" si="12"/>
        <v/>
      </c>
      <c r="W30" s="37">
        <f t="shared" si="13"/>
        <v>0.90093446701562141</v>
      </c>
      <c r="X30" s="37" t="str">
        <f t="shared" si="14"/>
        <v/>
      </c>
      <c r="Y30" s="1">
        <f t="shared" si="0"/>
        <v>8</v>
      </c>
      <c r="Z30" s="1" t="str">
        <f t="shared" si="15"/>
        <v xml:space="preserve"> </v>
      </c>
      <c r="AA30" s="1">
        <f t="shared" si="1"/>
        <v>9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>
        <f t="shared" si="18"/>
        <v>2.0940356990674838</v>
      </c>
      <c r="AH30" s="38" t="str">
        <f t="shared" si="19"/>
        <v xml:space="preserve"> </v>
      </c>
      <c r="AI30" s="1">
        <f t="shared" si="20"/>
        <v>87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913</v>
      </c>
      <c r="AP30" t="s">
        <v>1022</v>
      </c>
      <c r="AQ30" s="22">
        <v>-75.739104749950542</v>
      </c>
      <c r="AR30" s="21">
        <v>-90.093446701562144</v>
      </c>
      <c r="AS30">
        <v>7.0962124510230762</v>
      </c>
      <c r="AT30">
        <v>75.739104749950542</v>
      </c>
      <c r="AU30">
        <v>90.093446701562144</v>
      </c>
      <c r="AV30" t="s">
        <v>1723</v>
      </c>
    </row>
    <row r="31" spans="1:48" x14ac:dyDescent="0.25">
      <c r="A31" s="14">
        <v>3.4000000000000007E-10</v>
      </c>
      <c r="B31" t="s">
        <v>848</v>
      </c>
      <c r="C31" s="4">
        <v>20</v>
      </c>
      <c r="D31" s="4">
        <v>0</v>
      </c>
      <c r="E31" s="4">
        <v>5</v>
      </c>
      <c r="F31" s="4">
        <v>25</v>
      </c>
      <c r="G31" s="4">
        <v>3149.50244140625</v>
      </c>
      <c r="H31" s="4">
        <v>2368</v>
      </c>
      <c r="I31" s="34">
        <v>25619.297546332182</v>
      </c>
      <c r="J31" s="35">
        <v>12.287056241051133</v>
      </c>
      <c r="K31" s="35">
        <v>10.82759851739498</v>
      </c>
      <c r="L31" s="35">
        <v>7.9820725163530977</v>
      </c>
      <c r="M31" s="35">
        <v>7.423652056928038</v>
      </c>
      <c r="N31" s="4">
        <v>1.9120000000000001</v>
      </c>
      <c r="O31" s="4">
        <v>-16.810250398185804</v>
      </c>
      <c r="P31" s="35">
        <v>2.7832983046698061</v>
      </c>
      <c r="Q31" s="36">
        <f t="shared" si="7"/>
        <v>80.000000000339995</v>
      </c>
      <c r="R31" s="36" t="str">
        <f t="shared" si="8"/>
        <v xml:space="preserve"> </v>
      </c>
      <c r="S31" s="37">
        <f t="shared" si="9"/>
        <v>0.33002636917709877</v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>
        <f t="shared" si="2"/>
        <v>13</v>
      </c>
      <c r="AD31" s="1" t="str">
        <f t="shared" si="17"/>
        <v xml:space="preserve"> </v>
      </c>
      <c r="AE31" s="1">
        <f t="shared" si="3"/>
        <v>8</v>
      </c>
      <c r="AF31" s="1" t="str">
        <f t="shared" si="4"/>
        <v xml:space="preserve"> </v>
      </c>
      <c r="AG31" s="38">
        <f t="shared" si="18"/>
        <v>2.7832983050098061</v>
      </c>
      <c r="AH31" s="38" t="str">
        <f t="shared" si="19"/>
        <v xml:space="preserve"> </v>
      </c>
      <c r="AI31" s="1">
        <f t="shared" si="20"/>
        <v>69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848</v>
      </c>
      <c r="AP31" t="s">
        <v>1022</v>
      </c>
      <c r="AQ31" s="22">
        <v>2.7978660520541654</v>
      </c>
      <c r="AR31" s="21">
        <v>-2.5461636875077076</v>
      </c>
      <c r="AS31">
        <v>33.002636883709883</v>
      </c>
      <c r="AT31">
        <v>-2.7978660520541654</v>
      </c>
      <c r="AU31">
        <v>2.5461636875077076</v>
      </c>
      <c r="AV31" t="s">
        <v>1724</v>
      </c>
    </row>
    <row r="32" spans="1:48" x14ac:dyDescent="0.25">
      <c r="A32" s="14">
        <v>3.5000000000000008E-10</v>
      </c>
      <c r="B32" t="s">
        <v>923</v>
      </c>
      <c r="C32" s="4">
        <v>5</v>
      </c>
      <c r="D32" s="4">
        <v>2</v>
      </c>
      <c r="E32" s="4">
        <v>7</v>
      </c>
      <c r="F32" s="4">
        <v>14</v>
      </c>
      <c r="G32" s="4">
        <v>215</v>
      </c>
      <c r="H32" s="4">
        <v>157.80000000000001</v>
      </c>
      <c r="I32" s="34">
        <v>4086.4262418910102</v>
      </c>
      <c r="J32" s="35">
        <v>12.155213141625488</v>
      </c>
      <c r="K32" s="35">
        <v>11.35728862701227</v>
      </c>
      <c r="L32" s="35">
        <v>10.938894439878837</v>
      </c>
      <c r="M32" s="35">
        <v>10.161767559710155</v>
      </c>
      <c r="N32" s="4">
        <v>0.16700000000000001</v>
      </c>
      <c r="O32" s="4" t="s">
        <v>161</v>
      </c>
      <c r="P32" s="35">
        <v>3.3196355113511755</v>
      </c>
      <c r="Q32" s="36" t="str">
        <f t="shared" si="7"/>
        <v xml:space="preserve"> </v>
      </c>
      <c r="R32" s="36" t="str">
        <f t="shared" si="8"/>
        <v xml:space="preserve"> </v>
      </c>
      <c r="S32" s="37">
        <f t="shared" si="9"/>
        <v>0.36248415751096313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>
        <f t="shared" si="13"/>
        <v>0.40532632031848781</v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>
        <f t="shared" si="1"/>
        <v>27</v>
      </c>
      <c r="AB32" s="1" t="str">
        <f t="shared" si="16"/>
        <v xml:space="preserve"> </v>
      </c>
      <c r="AC32" s="1">
        <f t="shared" si="2"/>
        <v>8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3.3196355117011755</v>
      </c>
      <c r="AH32" s="38" t="str">
        <f t="shared" si="19"/>
        <v xml:space="preserve"> </v>
      </c>
      <c r="AI32" s="1">
        <f t="shared" si="20"/>
        <v>59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923</v>
      </c>
      <c r="AP32" t="s">
        <v>1054</v>
      </c>
      <c r="AQ32" s="22">
        <v>3.8408685710519586</v>
      </c>
      <c r="AR32" s="21">
        <v>-40.532632031848777</v>
      </c>
      <c r="AS32">
        <v>36.248415716096318</v>
      </c>
      <c r="AT32">
        <v>-3.8408685710519586</v>
      </c>
      <c r="AU32">
        <v>40.532632031848777</v>
      </c>
      <c r="AV32" t="s">
        <v>1725</v>
      </c>
    </row>
    <row r="33" spans="1:48" x14ac:dyDescent="0.25">
      <c r="A33" s="14">
        <v>3.600000000000001E-10</v>
      </c>
      <c r="B33" t="s">
        <v>891</v>
      </c>
      <c r="C33" s="4">
        <v>13</v>
      </c>
      <c r="D33" s="4">
        <v>0</v>
      </c>
      <c r="E33" s="4">
        <v>2</v>
      </c>
      <c r="F33" s="4">
        <v>15</v>
      </c>
      <c r="G33" s="4">
        <v>8500</v>
      </c>
      <c r="H33" s="4">
        <v>6585</v>
      </c>
      <c r="I33" s="34">
        <v>8520.4684037357601</v>
      </c>
      <c r="J33" s="35">
        <v>17.996720415414046</v>
      </c>
      <c r="K33" s="35">
        <v>17.215686274509803</v>
      </c>
      <c r="L33" s="35">
        <v>12.664651973063304</v>
      </c>
      <c r="M33" s="35">
        <v>12.071599719302991</v>
      </c>
      <c r="N33" s="4">
        <v>3.6590000000000003</v>
      </c>
      <c r="O33" s="4">
        <v>21.465968586387433</v>
      </c>
      <c r="P33" s="35">
        <v>2.0546697038724377</v>
      </c>
      <c r="Q33" s="36">
        <f t="shared" si="7"/>
        <v>86.666666667026675</v>
      </c>
      <c r="R33" s="36" t="str">
        <f t="shared" si="8"/>
        <v xml:space="preserve"> </v>
      </c>
      <c r="S33" s="37">
        <f t="shared" si="9"/>
        <v>0.2908124529036597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>
        <f t="shared" si="13"/>
        <v>0.62703542421389957</v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>
        <f t="shared" si="1"/>
        <v>19</v>
      </c>
      <c r="AB33" s="1" t="str">
        <f t="shared" si="16"/>
        <v xml:space="preserve"> </v>
      </c>
      <c r="AC33" s="1">
        <f t="shared" si="2"/>
        <v>23</v>
      </c>
      <c r="AD33" s="1" t="str">
        <f t="shared" si="17"/>
        <v xml:space="preserve"> </v>
      </c>
      <c r="AE33" s="1">
        <f t="shared" si="3"/>
        <v>2</v>
      </c>
      <c r="AF33" s="1" t="str">
        <f t="shared" si="4"/>
        <v xml:space="preserve"> </v>
      </c>
      <c r="AG33" s="38">
        <f t="shared" si="18"/>
        <v>2.0546697042324378</v>
      </c>
      <c r="AH33" s="38" t="str">
        <f t="shared" si="19"/>
        <v xml:space="preserve"> </v>
      </c>
      <c r="AI33" s="1">
        <f t="shared" si="20"/>
        <v>88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891</v>
      </c>
      <c r="AP33" t="s">
        <v>1031</v>
      </c>
      <c r="AQ33" s="22">
        <v>-42.370930361523016</v>
      </c>
      <c r="AR33" s="21">
        <v>-62.703542421389955</v>
      </c>
      <c r="AS33">
        <v>29.081245254365975</v>
      </c>
      <c r="AT33">
        <v>42.370930361523016</v>
      </c>
      <c r="AU33">
        <v>62.703542421389955</v>
      </c>
      <c r="AV33" t="s">
        <v>1726</v>
      </c>
    </row>
    <row r="34" spans="1:48" x14ac:dyDescent="0.25">
      <c r="A34" s="14">
        <v>3.7000000000000012E-10</v>
      </c>
      <c r="B34" t="s">
        <v>834</v>
      </c>
      <c r="C34" s="4">
        <v>15</v>
      </c>
      <c r="D34" s="4">
        <v>2</v>
      </c>
      <c r="E34" s="4">
        <v>12</v>
      </c>
      <c r="F34" s="4">
        <v>29</v>
      </c>
      <c r="G34" s="4">
        <v>3050</v>
      </c>
      <c r="H34" s="4">
        <v>2568.5</v>
      </c>
      <c r="I34" s="34">
        <v>82649.633237272341</v>
      </c>
      <c r="J34" s="35">
        <v>20.41732909379968</v>
      </c>
      <c r="K34" s="35">
        <v>18.8582966226138</v>
      </c>
      <c r="L34" s="35">
        <v>16.232375176546341</v>
      </c>
      <c r="M34" s="35">
        <v>15.286093790777297</v>
      </c>
      <c r="N34" s="4">
        <v>1.258</v>
      </c>
      <c r="O34" s="4">
        <v>5.6047197640117874</v>
      </c>
      <c r="P34" s="35">
        <v>2.5812731166050225</v>
      </c>
      <c r="Q34" s="36" t="str">
        <f t="shared" si="7"/>
        <v xml:space="preserve"> </v>
      </c>
      <c r="R34" s="36" t="str">
        <f t="shared" si="8"/>
        <v xml:space="preserve"> </v>
      </c>
      <c r="S34" s="37">
        <f t="shared" si="9"/>
        <v>0.18746350046733304</v>
      </c>
      <c r="T34" s="37" t="str">
        <f t="shared" si="10"/>
        <v/>
      </c>
      <c r="U34" s="37">
        <f t="shared" si="11"/>
        <v>0.61520214321492261</v>
      </c>
      <c r="V34" s="37" t="str">
        <f t="shared" si="12"/>
        <v/>
      </c>
      <c r="W34" s="37">
        <f t="shared" si="13"/>
        <v>1.0853829609802603</v>
      </c>
      <c r="X34" s="37" t="str">
        <f t="shared" si="14"/>
        <v/>
      </c>
      <c r="Y34" s="1">
        <f t="shared" si="0"/>
        <v>13</v>
      </c>
      <c r="Z34" s="1" t="str">
        <f t="shared" si="15"/>
        <v xml:space="preserve"> </v>
      </c>
      <c r="AA34" s="1">
        <f t="shared" si="1"/>
        <v>7</v>
      </c>
      <c r="AB34" s="1" t="str">
        <f t="shared" si="16"/>
        <v xml:space="preserve"> </v>
      </c>
      <c r="AC34" s="1">
        <f t="shared" si="2"/>
        <v>45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2.5812731169750225</v>
      </c>
      <c r="AH34" s="38" t="str">
        <f t="shared" si="19"/>
        <v xml:space="preserve"> </v>
      </c>
      <c r="AI34" s="1">
        <f t="shared" si="20"/>
        <v>74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834</v>
      </c>
      <c r="AP34" t="s">
        <v>1020</v>
      </c>
      <c r="AQ34" s="22">
        <v>-61.520214321492261</v>
      </c>
      <c r="AR34" s="21">
        <v>-108.53829609802604</v>
      </c>
      <c r="AS34">
        <v>18.746350009733305</v>
      </c>
      <c r="AT34">
        <v>61.520214321492261</v>
      </c>
      <c r="AU34">
        <v>108.53829609802604</v>
      </c>
      <c r="AV34" t="s">
        <v>1727</v>
      </c>
    </row>
    <row r="35" spans="1:48" x14ac:dyDescent="0.25">
      <c r="A35" s="14">
        <v>3.8000000000000014E-10</v>
      </c>
      <c r="B35" t="s">
        <v>907</v>
      </c>
      <c r="C35" s="4">
        <v>12</v>
      </c>
      <c r="D35" s="4">
        <v>0</v>
      </c>
      <c r="E35" s="4">
        <v>7</v>
      </c>
      <c r="F35" s="4">
        <v>19</v>
      </c>
      <c r="G35" s="4">
        <v>395</v>
      </c>
      <c r="H35" s="4">
        <v>326.8</v>
      </c>
      <c r="I35" s="34">
        <v>5918.388903373113</v>
      </c>
      <c r="J35" s="35">
        <v>10.508038585209004</v>
      </c>
      <c r="K35" s="35">
        <v>10.374603174603175</v>
      </c>
      <c r="L35" s="35" t="s">
        <v>1019</v>
      </c>
      <c r="M35" s="35" t="s">
        <v>1019</v>
      </c>
      <c r="N35" s="4">
        <v>0.30299999999999999</v>
      </c>
      <c r="O35" s="4">
        <v>0</v>
      </c>
      <c r="P35" s="35">
        <v>8.2925336597307222</v>
      </c>
      <c r="Q35" s="36" t="str">
        <f t="shared" si="7"/>
        <v xml:space="preserve"> </v>
      </c>
      <c r="R35" s="36" t="str">
        <f t="shared" si="8"/>
        <v xml:space="preserve"> </v>
      </c>
      <c r="S35" s="37">
        <f t="shared" si="9"/>
        <v>0.20869033085735619</v>
      </c>
      <c r="T35" s="37" t="str">
        <f t="shared" si="10"/>
        <v/>
      </c>
      <c r="U35" s="37" t="str">
        <f t="shared" si="11"/>
        <v/>
      </c>
      <c r="V35" s="37" t="str">
        <f t="shared" si="12"/>
        <v/>
      </c>
      <c r="W35" s="37" t="str">
        <f t="shared" si="13"/>
        <v xml:space="preserve"> </v>
      </c>
      <c r="X35" s="37" t="str">
        <f t="shared" si="14"/>
        <v xml:space="preserve"> </v>
      </c>
      <c r="Y35" s="1" t="str">
        <f t="shared" si="0"/>
        <v xml:space="preserve"> </v>
      </c>
      <c r="Z35" s="1" t="str">
        <f t="shared" si="15"/>
        <v xml:space="preserve"> </v>
      </c>
      <c r="AA35" s="1" t="str">
        <f t="shared" si="1"/>
        <v xml:space="preserve"> </v>
      </c>
      <c r="AB35" s="1" t="str">
        <f t="shared" si="16"/>
        <v xml:space="preserve"> </v>
      </c>
      <c r="AC35" s="1">
        <f t="shared" si="2"/>
        <v>43</v>
      </c>
      <c r="AD35" s="1" t="str">
        <f t="shared" si="17"/>
        <v xml:space="preserve"> </v>
      </c>
      <c r="AE35" s="1" t="str">
        <f t="shared" si="3"/>
        <v xml:space="preserve"> </v>
      </c>
      <c r="AF35" s="1" t="str">
        <f t="shared" si="4"/>
        <v xml:space="preserve"> </v>
      </c>
      <c r="AG35" s="38">
        <f t="shared" si="18"/>
        <v>8.2925336601107222</v>
      </c>
      <c r="AH35" s="38" t="str">
        <f t="shared" si="19"/>
        <v xml:space="preserve"> </v>
      </c>
      <c r="AI35" s="1">
        <f t="shared" si="20"/>
        <v>7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907</v>
      </c>
      <c r="AP35" t="s">
        <v>1024</v>
      </c>
      <c r="AQ35" s="22">
        <v>16.871563533895749</v>
      </c>
      <c r="AR35" s="21" t="e">
        <v>#VALUE!</v>
      </c>
      <c r="AS35">
        <v>20.86903304773562</v>
      </c>
      <c r="AT35">
        <v>-16.871563533895749</v>
      </c>
      <c r="AU35" t="e">
        <v>#VALUE!</v>
      </c>
      <c r="AV35" t="s">
        <v>1728</v>
      </c>
    </row>
    <row r="36" spans="1:48" x14ac:dyDescent="0.25">
      <c r="A36" s="14">
        <v>3.9000000000000015E-10</v>
      </c>
      <c r="B36" t="s">
        <v>859</v>
      </c>
      <c r="C36" s="4">
        <v>11</v>
      </c>
      <c r="D36" s="4">
        <v>1</v>
      </c>
      <c r="E36" s="4">
        <v>4</v>
      </c>
      <c r="F36" s="4">
        <v>16</v>
      </c>
      <c r="G36" s="4">
        <v>2025</v>
      </c>
      <c r="H36" s="4">
        <v>1807</v>
      </c>
      <c r="I36" s="34">
        <v>21720.849045360115</v>
      </c>
      <c r="J36" s="35">
        <v>23.450051478287353</v>
      </c>
      <c r="K36" s="35">
        <v>21.402875193015038</v>
      </c>
      <c r="L36" s="35">
        <v>14.765552089464391</v>
      </c>
      <c r="M36" s="35">
        <v>13.793534158782487</v>
      </c>
      <c r="N36" s="4">
        <v>1.0150000000000001</v>
      </c>
      <c r="O36" s="4">
        <v>15.023474178403756</v>
      </c>
      <c r="P36" s="35">
        <v>1.9536335740751762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>
        <f t="shared" si="11"/>
        <v>0.85511891551634567</v>
      </c>
      <c r="V36" s="37" t="str">
        <f t="shared" si="12"/>
        <v/>
      </c>
      <c r="W36" s="37">
        <f t="shared" si="13"/>
        <v>0.89693932045913338</v>
      </c>
      <c r="X36" s="37" t="str">
        <f t="shared" si="14"/>
        <v/>
      </c>
      <c r="Y36" s="1">
        <f t="shared" ref="Y36:Y99" si="24">IF(ISERROR((RANK(U36,U$7:U$184,0)))=TRUE," ",((RANK(U36,U$7:U$184,0))))</f>
        <v>5</v>
      </c>
      <c r="Z36" s="1" t="str">
        <f t="shared" si="15"/>
        <v xml:space="preserve"> </v>
      </c>
      <c r="AA36" s="1">
        <f t="shared" ref="AA36:AA99" si="25">IF(ISERROR((RANK(W36,W$7:W$184,0)))=TRUE," ",((RANK(W36,W$7:W$184,0))))</f>
        <v>11</v>
      </c>
      <c r="AB36" s="1" t="str">
        <f t="shared" si="16"/>
        <v xml:space="preserve"> </v>
      </c>
      <c r="AC36" s="1" t="str">
        <f t="shared" ref="AC36:AC99" si="26">IF(ISERROR((RANK(S36,S$7:S$184,0)))=TRUE," ",((RANK(S36,S$7:S$184,0))))</f>
        <v xml:space="preserve"> 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 t="str">
        <f t="shared" si="18"/>
        <v xml:space="preserve"> </v>
      </c>
      <c r="AH36" s="38" t="str">
        <f t="shared" si="19"/>
        <v xml:space="preserve"> </v>
      </c>
      <c r="AI36" s="1" t="str">
        <f t="shared" ref="AI36:AI99" si="29">IF(ISERROR((RANK(AG36,AG$7:AG$184,0)))=TRUE," ",((RANK(AG36,AG$7:AG$184,0))))</f>
        <v xml:space="preserve"> 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ref="AM36:AM99" si="31">IF(ISERROR((RANK(AK36,AK$7:AK$184,0)))=TRUE," ",((RANK(AK36,AK$7:AK$184,0))))</f>
        <v xml:space="preserve"> </v>
      </c>
      <c r="AN36" s="1" t="str">
        <f t="shared" ref="AN36:AN99" si="32">IF(ISERROR((RANK(AL36,AL$7:AL$184,0)))=TRUE," ",((RANK(AL36,AL$7:AL$184,0))))</f>
        <v xml:space="preserve"> </v>
      </c>
      <c r="AO36" t="s">
        <v>859</v>
      </c>
      <c r="AP36" t="s">
        <v>1031</v>
      </c>
      <c r="AQ36" s="22">
        <v>-85.511891551634562</v>
      </c>
      <c r="AR36" s="21">
        <v>-89.693932045913343</v>
      </c>
      <c r="AS36">
        <v>12.064194798007755</v>
      </c>
      <c r="AT36">
        <v>85.511891551634562</v>
      </c>
      <c r="AU36">
        <v>89.693932045913343</v>
      </c>
      <c r="AV36" t="s">
        <v>1729</v>
      </c>
    </row>
    <row r="37" spans="1:48" x14ac:dyDescent="0.25">
      <c r="A37" s="14">
        <v>4.0000000000000017E-10</v>
      </c>
      <c r="B37" t="s">
        <v>922</v>
      </c>
      <c r="C37" s="4">
        <v>13</v>
      </c>
      <c r="D37" s="4">
        <v>2</v>
      </c>
      <c r="E37" s="4">
        <v>12</v>
      </c>
      <c r="F37" s="4">
        <v>27</v>
      </c>
      <c r="G37" s="4">
        <v>1629.5</v>
      </c>
      <c r="H37" s="4">
        <v>1210.5</v>
      </c>
      <c r="I37" s="34">
        <v>6332.8861381600263</v>
      </c>
      <c r="J37" s="35">
        <v>9.8175182481751815</v>
      </c>
      <c r="K37" s="35">
        <v>9.5090337784760397</v>
      </c>
      <c r="L37" s="35">
        <v>4.7329861353067031</v>
      </c>
      <c r="M37" s="35">
        <v>4.4768598908015482</v>
      </c>
      <c r="N37" s="4">
        <v>1.1599999999999999</v>
      </c>
      <c r="O37" s="4">
        <v>-19.923521391006442</v>
      </c>
      <c r="P37" s="35">
        <v>5.2209830648492357</v>
      </c>
      <c r="Q37" s="36" t="str">
        <f t="shared" si="7"/>
        <v xml:space="preserve"> </v>
      </c>
      <c r="R37" s="36" t="str">
        <f t="shared" si="8"/>
        <v xml:space="preserve"> </v>
      </c>
      <c r="S37" s="37">
        <f t="shared" si="9"/>
        <v>0.34613795992085911</v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>
        <f t="shared" si="14"/>
        <v>-0.39195043647183569</v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>
        <f t="shared" si="16"/>
        <v>4</v>
      </c>
      <c r="AC37" s="1">
        <f t="shared" si="26"/>
        <v>10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5.2209830652492357</v>
      </c>
      <c r="AH37" s="38" t="str">
        <f t="shared" si="19"/>
        <v xml:space="preserve"> </v>
      </c>
      <c r="AI37" s="1">
        <f t="shared" si="29"/>
        <v>36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922</v>
      </c>
      <c r="AP37" t="s">
        <v>1031</v>
      </c>
      <c r="AQ37" s="22">
        <v>22.334226760738783</v>
      </c>
      <c r="AR37" s="21">
        <v>39.195043647183567</v>
      </c>
      <c r="AS37">
        <v>34.613795952085916</v>
      </c>
      <c r="AT37">
        <v>-22.334226760738783</v>
      </c>
      <c r="AU37">
        <v>-39.195043647183567</v>
      </c>
      <c r="AV37" t="s">
        <v>1730</v>
      </c>
    </row>
    <row r="38" spans="1:48" x14ac:dyDescent="0.25">
      <c r="A38" s="14">
        <v>4.1000000000000019E-10</v>
      </c>
      <c r="B38" t="s">
        <v>861</v>
      </c>
      <c r="C38" s="4">
        <v>13</v>
      </c>
      <c r="D38" s="4">
        <v>2</v>
      </c>
      <c r="E38" s="4">
        <v>11</v>
      </c>
      <c r="F38" s="4">
        <v>26</v>
      </c>
      <c r="G38" s="4">
        <v>6495</v>
      </c>
      <c r="H38" s="4">
        <v>5659</v>
      </c>
      <c r="I38" s="34">
        <v>17280.424244553786</v>
      </c>
      <c r="J38" s="35">
        <v>14.252455548939439</v>
      </c>
      <c r="K38" s="35">
        <v>13.335961651846025</v>
      </c>
      <c r="L38" s="35">
        <v>9.9902481497605571</v>
      </c>
      <c r="M38" s="35">
        <v>9.1647841782107928</v>
      </c>
      <c r="N38" s="4">
        <v>5.23</v>
      </c>
      <c r="O38" s="4">
        <v>14.846738248391903</v>
      </c>
      <c r="P38" s="35">
        <v>2.730065265568054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>
        <f t="shared" si="13"/>
        <v>0.2834531632546855</v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>
        <f t="shared" si="25"/>
        <v>37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2.730065265978054</v>
      </c>
      <c r="AH38" s="38" t="str">
        <f t="shared" si="19"/>
        <v xml:space="preserve"> </v>
      </c>
      <c r="AI38" s="1">
        <f t="shared" si="29"/>
        <v>71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861</v>
      </c>
      <c r="AP38" t="s">
        <v>1031</v>
      </c>
      <c r="AQ38" s="22">
        <v>-12.750285029755815</v>
      </c>
      <c r="AR38" s="21">
        <v>-28.345316325468552</v>
      </c>
      <c r="AS38">
        <v>14.772928079165926</v>
      </c>
      <c r="AT38">
        <v>12.750285029755815</v>
      </c>
      <c r="AU38">
        <v>28.345316325468552</v>
      </c>
      <c r="AV38" t="s">
        <v>1731</v>
      </c>
    </row>
    <row r="39" spans="1:48" x14ac:dyDescent="0.25">
      <c r="A39" s="14">
        <v>4.200000000000002E-10</v>
      </c>
      <c r="B39" t="s">
        <v>924</v>
      </c>
      <c r="C39" s="4">
        <v>7</v>
      </c>
      <c r="D39" s="4">
        <v>0</v>
      </c>
      <c r="E39" s="4">
        <v>9</v>
      </c>
      <c r="F39" s="4">
        <v>16</v>
      </c>
      <c r="G39" s="4">
        <v>1250</v>
      </c>
      <c r="H39" s="4">
        <v>908.4</v>
      </c>
      <c r="I39" s="34">
        <v>8816.5902480267614</v>
      </c>
      <c r="J39" s="35">
        <v>18.666839189526755</v>
      </c>
      <c r="K39" s="35">
        <v>16.256163733557578</v>
      </c>
      <c r="L39" s="35">
        <v>7.4761589078970676</v>
      </c>
      <c r="M39" s="35">
        <v>6.4959787111639189</v>
      </c>
      <c r="N39" s="4">
        <v>0.60799999999999998</v>
      </c>
      <c r="O39" s="4" t="s">
        <v>161</v>
      </c>
      <c r="P39" s="35">
        <v>2.6075087733753763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0.37604579522405118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>
        <f t="shared" si="26"/>
        <v>6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2.6075087737953764</v>
      </c>
      <c r="AH39" s="38" t="str">
        <f t="shared" si="19"/>
        <v xml:space="preserve"> </v>
      </c>
      <c r="AI39" s="1">
        <f t="shared" si="29"/>
        <v>73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924</v>
      </c>
      <c r="AP39" t="s">
        <v>1022</v>
      </c>
      <c r="AQ39" s="22">
        <v>-47.672198099251247</v>
      </c>
      <c r="AR39" s="21">
        <v>3.9533387409884879</v>
      </c>
      <c r="AS39">
        <v>37.604579480405121</v>
      </c>
      <c r="AT39">
        <v>47.672198099251247</v>
      </c>
      <c r="AU39">
        <v>-3.9533387409884879</v>
      </c>
      <c r="AV39" t="s">
        <v>1732</v>
      </c>
    </row>
    <row r="40" spans="1:48" x14ac:dyDescent="0.25">
      <c r="A40" s="14">
        <v>4.3000000000000022E-10</v>
      </c>
      <c r="B40" t="s">
        <v>914</v>
      </c>
      <c r="C40" s="4">
        <v>11</v>
      </c>
      <c r="D40" s="4">
        <v>0</v>
      </c>
      <c r="E40" s="4">
        <v>3</v>
      </c>
      <c r="F40" s="4">
        <v>14</v>
      </c>
      <c r="G40" s="4">
        <v>330</v>
      </c>
      <c r="H40" s="4">
        <v>222</v>
      </c>
      <c r="I40" s="34">
        <v>4536.8032111891534</v>
      </c>
      <c r="J40" s="35">
        <v>10.990099009900991</v>
      </c>
      <c r="K40" s="35">
        <v>9.9107142857142865</v>
      </c>
      <c r="L40" s="35">
        <v>7.7159197812937883</v>
      </c>
      <c r="M40" s="35">
        <v>7.2604591104734579</v>
      </c>
      <c r="N40" s="4">
        <v>0.18099999999999999</v>
      </c>
      <c r="O40" s="4">
        <v>10.784313725490206</v>
      </c>
      <c r="P40" s="35">
        <v>4.6846846846846848</v>
      </c>
      <c r="Q40" s="36">
        <f t="shared" si="7"/>
        <v>78.571428571858576</v>
      </c>
      <c r="R40" s="36" t="str">
        <f t="shared" si="8"/>
        <v xml:space="preserve"> </v>
      </c>
      <c r="S40" s="37">
        <f t="shared" si="9"/>
        <v>0.48648648691648638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>
        <f t="shared" si="26"/>
        <v>3</v>
      </c>
      <c r="AD40" s="1" t="str">
        <f t="shared" si="17"/>
        <v xml:space="preserve"> </v>
      </c>
      <c r="AE40" s="1">
        <f t="shared" si="27"/>
        <v>9</v>
      </c>
      <c r="AF40" s="1" t="str">
        <f t="shared" si="28"/>
        <v xml:space="preserve"> </v>
      </c>
      <c r="AG40" s="38">
        <f t="shared" si="18"/>
        <v>4.6846846851146848</v>
      </c>
      <c r="AH40" s="38" t="str">
        <f t="shared" si="19"/>
        <v xml:space="preserve"> </v>
      </c>
      <c r="AI40" s="1">
        <f t="shared" si="29"/>
        <v>43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914</v>
      </c>
      <c r="AP40" t="s">
        <v>1031</v>
      </c>
      <c r="AQ40" s="22">
        <v>13.058013644267696</v>
      </c>
      <c r="AR40" s="21">
        <v>0.87311644047333159</v>
      </c>
      <c r="AS40">
        <v>48.648648648648638</v>
      </c>
      <c r="AT40">
        <v>-13.058013644267696</v>
      </c>
      <c r="AU40">
        <v>-0.87311644047333159</v>
      </c>
      <c r="AV40" t="s">
        <v>1733</v>
      </c>
    </row>
    <row r="41" spans="1:48" x14ac:dyDescent="0.25">
      <c r="A41" s="14">
        <v>4.4000000000000024E-10</v>
      </c>
      <c r="B41" t="s">
        <v>906</v>
      </c>
      <c r="C41" s="4">
        <v>0</v>
      </c>
      <c r="D41" s="4">
        <v>0</v>
      </c>
      <c r="E41" s="4">
        <v>0</v>
      </c>
      <c r="F41" s="4">
        <v>0</v>
      </c>
      <c r="G41" s="4" t="s">
        <v>161</v>
      </c>
      <c r="H41" s="4" t="s">
        <v>161</v>
      </c>
      <c r="I41" s="34" t="s">
        <v>161</v>
      </c>
      <c r="J41" s="35" t="s">
        <v>1019</v>
      </c>
      <c r="K41" s="35" t="s">
        <v>1019</v>
      </c>
      <c r="L41" s="35" t="s">
        <v>1019</v>
      </c>
      <c r="M41" s="35" t="s">
        <v>1019</v>
      </c>
      <c r="N41" s="4">
        <v>0.33100000000000002</v>
      </c>
      <c r="O41" s="4" t="s">
        <v>161</v>
      </c>
      <c r="P41" s="35" t="s">
        <v>166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 xml:space="preserve"> </v>
      </c>
      <c r="T41" s="37" t="str">
        <f t="shared" si="10"/>
        <v xml:space="preserve"> </v>
      </c>
      <c r="U41" s="37" t="str">
        <f t="shared" si="11"/>
        <v xml:space="preserve"> </v>
      </c>
      <c r="V41" s="37" t="str">
        <f t="shared" si="12"/>
        <v xml:space="preserve"> </v>
      </c>
      <c r="W41" s="37" t="str">
        <f t="shared" si="13"/>
        <v xml:space="preserve"> </v>
      </c>
      <c r="X41" s="37" t="str">
        <f t="shared" si="14"/>
        <v xml:space="preserve"> </v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 t="str">
        <f t="shared" si="18"/>
        <v xml:space="preserve"> </v>
      </c>
      <c r="AH41" s="38" t="str">
        <f t="shared" si="19"/>
        <v xml:space="preserve"> </v>
      </c>
      <c r="AI41" s="1" t="str">
        <f t="shared" si="29"/>
        <v xml:space="preserve"> 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906</v>
      </c>
      <c r="AP41" t="s">
        <v>1028</v>
      </c>
      <c r="AQ41" s="22" t="e">
        <v>#VALUE!</v>
      </c>
      <c r="AR41" s="21" t="e">
        <v>#VALUE!</v>
      </c>
      <c r="AS41" t="s">
        <v>166</v>
      </c>
      <c r="AT41" t="e">
        <v>#VALUE!</v>
      </c>
      <c r="AU41" t="e">
        <v>#VALUE!</v>
      </c>
      <c r="AV41" t="s">
        <v>1734</v>
      </c>
    </row>
    <row r="42" spans="1:48" x14ac:dyDescent="0.25">
      <c r="A42" s="14">
        <v>4.5000000000000026E-10</v>
      </c>
      <c r="B42" t="s">
        <v>839</v>
      </c>
      <c r="C42" s="4">
        <v>23</v>
      </c>
      <c r="D42" s="4">
        <v>1</v>
      </c>
      <c r="E42" s="4">
        <v>6</v>
      </c>
      <c r="F42" s="4">
        <v>30</v>
      </c>
      <c r="G42" s="4">
        <v>417.24874877929687</v>
      </c>
      <c r="H42" s="4">
        <v>314.8</v>
      </c>
      <c r="I42" s="34">
        <v>58713.74090125435</v>
      </c>
      <c r="J42" s="35">
        <v>8.2930905904209542</v>
      </c>
      <c r="K42" s="35">
        <v>8.5665926392385696</v>
      </c>
      <c r="L42" s="35">
        <v>5.0294347985577232</v>
      </c>
      <c r="M42" s="35">
        <v>5.1307110830940079</v>
      </c>
      <c r="N42" s="4">
        <v>0.49099999999999999</v>
      </c>
      <c r="O42" s="4" t="s">
        <v>161</v>
      </c>
      <c r="P42" s="35">
        <v>5.4262038391305953</v>
      </c>
      <c r="Q42" s="36">
        <f t="shared" si="7"/>
        <v>76.666666667116672</v>
      </c>
      <c r="R42" s="36" t="str">
        <f t="shared" si="8"/>
        <v xml:space="preserve"> </v>
      </c>
      <c r="S42" s="37">
        <f t="shared" si="9"/>
        <v>0.32544075260786792</v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>
        <f t="shared" si="14"/>
        <v>-0.35386549915210919</v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>
        <f t="shared" si="16"/>
        <v>9</v>
      </c>
      <c r="AC42" s="1">
        <f t="shared" si="26"/>
        <v>14</v>
      </c>
      <c r="AD42" s="1" t="str">
        <f t="shared" si="17"/>
        <v xml:space="preserve"> </v>
      </c>
      <c r="AE42" s="1">
        <f t="shared" si="27"/>
        <v>11</v>
      </c>
      <c r="AF42" s="1" t="str">
        <f t="shared" si="28"/>
        <v xml:space="preserve"> </v>
      </c>
      <c r="AG42" s="38">
        <f t="shared" si="18"/>
        <v>5.4262038395805954</v>
      </c>
      <c r="AH42" s="38" t="str">
        <f t="shared" si="19"/>
        <v xml:space="preserve"> </v>
      </c>
      <c r="AI42" s="1">
        <f t="shared" si="29"/>
        <v>32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839</v>
      </c>
      <c r="AP42" t="s">
        <v>1022</v>
      </c>
      <c r="AQ42" s="22">
        <v>34.393878680286235</v>
      </c>
      <c r="AR42" s="21">
        <v>35.386549915210921</v>
      </c>
      <c r="AS42">
        <v>32.544075215786791</v>
      </c>
      <c r="AT42">
        <v>-34.393878680286235</v>
      </c>
      <c r="AU42">
        <v>-35.386549915210921</v>
      </c>
      <c r="AV42" t="s">
        <v>1735</v>
      </c>
    </row>
    <row r="43" spans="1:48" x14ac:dyDescent="0.25">
      <c r="A43" s="14">
        <v>4.6000000000000027E-10</v>
      </c>
      <c r="B43" t="s">
        <v>832</v>
      </c>
      <c r="C43" s="4">
        <v>14</v>
      </c>
      <c r="D43" s="4">
        <v>2</v>
      </c>
      <c r="E43" s="4">
        <v>13</v>
      </c>
      <c r="F43" s="4">
        <v>29</v>
      </c>
      <c r="G43" s="4">
        <v>1700</v>
      </c>
      <c r="H43" s="4">
        <v>1486</v>
      </c>
      <c r="I43" s="34">
        <v>97087.03331972567</v>
      </c>
      <c r="J43" s="35">
        <v>12.777300085984521</v>
      </c>
      <c r="K43" s="35">
        <v>11.907051282051281</v>
      </c>
      <c r="L43" s="35">
        <v>9.53563653345131</v>
      </c>
      <c r="M43" s="35">
        <v>9.0742941210866697</v>
      </c>
      <c r="N43" s="4">
        <v>1.119</v>
      </c>
      <c r="O43" s="4">
        <v>2.4615384615384635</v>
      </c>
      <c r="P43" s="35">
        <v>5.397039030955586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>
        <f t="shared" si="13"/>
        <v>0.22504893662710046</v>
      </c>
      <c r="X43" s="37" t="str">
        <f t="shared" si="14"/>
        <v/>
      </c>
      <c r="Y43" s="1" t="str">
        <f t="shared" si="24"/>
        <v xml:space="preserve"> </v>
      </c>
      <c r="Z43" s="1" t="str">
        <f t="shared" si="15"/>
        <v xml:space="preserve"> </v>
      </c>
      <c r="AA43" s="1">
        <f t="shared" si="25"/>
        <v>42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5.3970390314155861</v>
      </c>
      <c r="AH43" s="38" t="str">
        <f t="shared" si="19"/>
        <v xml:space="preserve"> </v>
      </c>
      <c r="AI43" s="1">
        <f t="shared" si="29"/>
        <v>34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832</v>
      </c>
      <c r="AP43" t="s">
        <v>1054</v>
      </c>
      <c r="AQ43" s="22">
        <v>-1.0804223636172061</v>
      </c>
      <c r="AR43" s="21">
        <v>-22.504893662710046</v>
      </c>
      <c r="AS43">
        <v>14.40107671601616</v>
      </c>
      <c r="AT43">
        <v>1.0804223636172061</v>
      </c>
      <c r="AU43">
        <v>22.504893662710046</v>
      </c>
      <c r="AV43" t="s">
        <v>1736</v>
      </c>
    </row>
    <row r="44" spans="1:48" x14ac:dyDescent="0.25">
      <c r="A44" s="14">
        <v>4.7000000000000024E-10</v>
      </c>
      <c r="B44" t="s">
        <v>920</v>
      </c>
      <c r="C44" s="4">
        <v>1</v>
      </c>
      <c r="D44" s="4">
        <v>6</v>
      </c>
      <c r="E44" s="4">
        <v>8</v>
      </c>
      <c r="F44" s="4">
        <v>15</v>
      </c>
      <c r="G44" s="4">
        <v>1760</v>
      </c>
      <c r="H44" s="4">
        <v>1825.5</v>
      </c>
      <c r="I44" s="34">
        <v>11404.356091173378</v>
      </c>
      <c r="J44" s="35">
        <v>32.082601054481543</v>
      </c>
      <c r="K44" s="35">
        <v>28.084615384615383</v>
      </c>
      <c r="L44" s="35">
        <v>24.715672700941344</v>
      </c>
      <c r="M44" s="35">
        <v>21.795877394636015</v>
      </c>
      <c r="N44" s="4">
        <v>0.56900000000000006</v>
      </c>
      <c r="O44" s="4">
        <v>14.717741935483883</v>
      </c>
      <c r="P44" s="35">
        <v>2.5089016707751304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>
        <f t="shared" si="11"/>
        <v>1.5380345169067464</v>
      </c>
      <c r="V44" s="37" t="str">
        <f t="shared" si="12"/>
        <v/>
      </c>
      <c r="W44" s="37">
        <f t="shared" si="13"/>
        <v>2.1752372748369555</v>
      </c>
      <c r="X44" s="37" t="str">
        <f t="shared" si="14"/>
        <v/>
      </c>
      <c r="Y44" s="1">
        <f t="shared" si="24"/>
        <v>2</v>
      </c>
      <c r="Z44" s="1" t="str">
        <f t="shared" si="15"/>
        <v xml:space="preserve"> </v>
      </c>
      <c r="AA44" s="1">
        <f t="shared" si="25"/>
        <v>2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2.5089016712451304</v>
      </c>
      <c r="AH44" s="38" t="str">
        <f t="shared" si="19"/>
        <v xml:space="preserve"> </v>
      </c>
      <c r="AI44" s="1">
        <f t="shared" si="29"/>
        <v>76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920</v>
      </c>
      <c r="AP44" t="s">
        <v>1024</v>
      </c>
      <c r="AQ44" s="22">
        <v>-153.80345169067465</v>
      </c>
      <c r="AR44" s="21">
        <v>-217.52372748369555</v>
      </c>
      <c r="AS44">
        <v>-3.5880580662832062</v>
      </c>
      <c r="AT44">
        <v>153.80345169067465</v>
      </c>
      <c r="AU44">
        <v>217.52372748369555</v>
      </c>
      <c r="AV44" t="s">
        <v>1737</v>
      </c>
    </row>
    <row r="45" spans="1:48" x14ac:dyDescent="0.25">
      <c r="A45" s="14">
        <v>4.800000000000002E-10</v>
      </c>
      <c r="B45" t="s">
        <v>915</v>
      </c>
      <c r="C45" s="4">
        <v>8</v>
      </c>
      <c r="D45" s="4">
        <v>2</v>
      </c>
      <c r="E45" s="4">
        <v>11</v>
      </c>
      <c r="F45" s="4">
        <v>21</v>
      </c>
      <c r="G45" s="4">
        <v>495</v>
      </c>
      <c r="H45" s="4">
        <v>441.4</v>
      </c>
      <c r="I45" s="34">
        <v>4525.2946183033564</v>
      </c>
      <c r="J45" s="35">
        <v>14.102236421725239</v>
      </c>
      <c r="K45" s="35">
        <v>14.012698412698411</v>
      </c>
      <c r="L45" s="35">
        <v>19.705905147484096</v>
      </c>
      <c r="M45" s="35">
        <v>19.794631808278869</v>
      </c>
      <c r="N45" s="4">
        <v>0.308</v>
      </c>
      <c r="O45" s="4">
        <v>-5.0000000000000044</v>
      </c>
      <c r="P45" s="35">
        <v>6.0942455822383339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>
        <f t="shared" si="13"/>
        <v>1.5316294367464169</v>
      </c>
      <c r="X45" s="37" t="str">
        <f t="shared" si="14"/>
        <v/>
      </c>
      <c r="Y45" s="1" t="str">
        <f t="shared" si="24"/>
        <v xml:space="preserve"> </v>
      </c>
      <c r="Z45" s="1" t="str">
        <f t="shared" si="15"/>
        <v xml:space="preserve"> </v>
      </c>
      <c r="AA45" s="1">
        <f t="shared" si="25"/>
        <v>3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6.0942455827183339</v>
      </c>
      <c r="AH45" s="38" t="str">
        <f t="shared" si="19"/>
        <v xml:space="preserve"> </v>
      </c>
      <c r="AI45" s="1">
        <f t="shared" si="29"/>
        <v>20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915</v>
      </c>
      <c r="AP45" t="s">
        <v>1035</v>
      </c>
      <c r="AQ45" s="22">
        <v>-11.561910903475336</v>
      </c>
      <c r="AR45" s="21">
        <v>-153.1629436746417</v>
      </c>
      <c r="AS45">
        <v>12.143180788400553</v>
      </c>
      <c r="AT45">
        <v>11.561910903475336</v>
      </c>
      <c r="AU45">
        <v>153.1629436746417</v>
      </c>
      <c r="AV45" t="s">
        <v>1738</v>
      </c>
    </row>
    <row r="46" spans="1:48" x14ac:dyDescent="0.25">
      <c r="A46" s="14">
        <v>4.9000000000000017E-10</v>
      </c>
      <c r="B46" t="s">
        <v>827</v>
      </c>
      <c r="C46" s="4">
        <v>12</v>
      </c>
      <c r="D46" s="4">
        <v>3</v>
      </c>
      <c r="E46" s="4">
        <v>16</v>
      </c>
      <c r="F46" s="4">
        <v>31</v>
      </c>
      <c r="G46" s="4">
        <v>760</v>
      </c>
      <c r="H46" s="4">
        <v>624</v>
      </c>
      <c r="I46" s="34">
        <v>163780.61117883804</v>
      </c>
      <c r="J46" s="35">
        <v>10.842617512028726</v>
      </c>
      <c r="K46" s="35">
        <v>10.299909017346964</v>
      </c>
      <c r="L46" s="35" t="s">
        <v>1019</v>
      </c>
      <c r="M46" s="35" t="s">
        <v>1019</v>
      </c>
      <c r="N46" s="4">
        <v>0.71499999999999997</v>
      </c>
      <c r="O46" s="4">
        <v>6.4735945485519615</v>
      </c>
      <c r="P46" s="35">
        <v>6.2175252374548187</v>
      </c>
      <c r="Q46" s="36" t="str">
        <f t="shared" si="7"/>
        <v xml:space="preserve"> </v>
      </c>
      <c r="R46" s="36" t="str">
        <f t="shared" si="8"/>
        <v xml:space="preserve"> </v>
      </c>
      <c r="S46" s="37">
        <f t="shared" si="9"/>
        <v>0.21794871843871785</v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 xml:space="preserve"> </v>
      </c>
      <c r="X46" s="37" t="str">
        <f t="shared" si="14"/>
        <v xml:space="preserve"> </v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>
        <f t="shared" si="26"/>
        <v>40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6.2175252379448187</v>
      </c>
      <c r="AH46" s="38" t="str">
        <f t="shared" si="19"/>
        <v xml:space="preserve"> </v>
      </c>
      <c r="AI46" s="1">
        <f t="shared" si="29"/>
        <v>19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827</v>
      </c>
      <c r="AP46" t="s">
        <v>1024</v>
      </c>
      <c r="AQ46" s="22">
        <v>14.22473055593353</v>
      </c>
      <c r="AR46" s="21" t="e">
        <v>#VALUE!</v>
      </c>
      <c r="AS46">
        <v>21.794871794871785</v>
      </c>
      <c r="AT46">
        <v>-14.22473055593353</v>
      </c>
      <c r="AU46" t="e">
        <v>#VALUE!</v>
      </c>
      <c r="AV46" t="s">
        <v>1739</v>
      </c>
    </row>
    <row r="47" spans="1:48" x14ac:dyDescent="0.25">
      <c r="A47" s="14">
        <v>5.0000000000000013E-10</v>
      </c>
      <c r="B47" t="s">
        <v>866</v>
      </c>
      <c r="C47" s="4">
        <v>19</v>
      </c>
      <c r="D47" s="4">
        <v>2</v>
      </c>
      <c r="E47" s="4">
        <v>10</v>
      </c>
      <c r="F47" s="4">
        <v>31</v>
      </c>
      <c r="G47" s="4">
        <v>737.5</v>
      </c>
      <c r="H47" s="4">
        <v>594.79999999999995</v>
      </c>
      <c r="I47" s="34">
        <v>15554.078839922855</v>
      </c>
      <c r="J47" s="35">
        <v>5.7198419664829334</v>
      </c>
      <c r="K47" s="35">
        <v>5.4176648379205954</v>
      </c>
      <c r="L47" s="35">
        <v>2.8775987563807148</v>
      </c>
      <c r="M47" s="35">
        <v>2.7334057227886026</v>
      </c>
      <c r="N47" s="4">
        <v>1.159</v>
      </c>
      <c r="O47" s="4">
        <v>-10.172917134516062</v>
      </c>
      <c r="P47" s="35">
        <v>4.8539300985688545</v>
      </c>
      <c r="Q47" s="36" t="str">
        <f t="shared" si="7"/>
        <v xml:space="preserve"> </v>
      </c>
      <c r="R47" s="36" t="str">
        <f t="shared" si="8"/>
        <v xml:space="preserve"> </v>
      </c>
      <c r="S47" s="37">
        <f t="shared" si="9"/>
        <v>0.23991257615568259</v>
      </c>
      <c r="T47" s="37" t="str">
        <f t="shared" si="10"/>
        <v/>
      </c>
      <c r="U47" s="37" t="str">
        <f t="shared" si="11"/>
        <v/>
      </c>
      <c r="V47" s="37" t="str">
        <f t="shared" si="12"/>
        <v/>
      </c>
      <c r="W47" s="37" t="str">
        <f t="shared" si="13"/>
        <v/>
      </c>
      <c r="X47" s="37">
        <f t="shared" si="14"/>
        <v>-0.63031316428880735</v>
      </c>
      <c r="Y47" s="1" t="str">
        <f t="shared" si="24"/>
        <v xml:space="preserve"> </v>
      </c>
      <c r="Z47" s="1" t="str">
        <f t="shared" si="15"/>
        <v xml:space="preserve"> </v>
      </c>
      <c r="AA47" s="1" t="str">
        <f t="shared" si="25"/>
        <v xml:space="preserve"> </v>
      </c>
      <c r="AB47" s="1">
        <f t="shared" si="16"/>
        <v>1</v>
      </c>
      <c r="AC47" s="1">
        <f t="shared" si="26"/>
        <v>36</v>
      </c>
      <c r="AD47" s="1" t="str">
        <f t="shared" si="17"/>
        <v xml:space="preserve"> </v>
      </c>
      <c r="AE47" s="1" t="str">
        <f t="shared" si="27"/>
        <v xml:space="preserve"> </v>
      </c>
      <c r="AF47" s="1" t="str">
        <f t="shared" si="28"/>
        <v xml:space="preserve"> </v>
      </c>
      <c r="AG47" s="38">
        <f t="shared" si="18"/>
        <v>4.8539300990688545</v>
      </c>
      <c r="AH47" s="38" t="str">
        <f t="shared" si="19"/>
        <v xml:space="preserve"> </v>
      </c>
      <c r="AI47" s="1">
        <f t="shared" si="29"/>
        <v>41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866</v>
      </c>
      <c r="AP47" t="s">
        <v>1031</v>
      </c>
      <c r="AQ47" s="22">
        <v>54.750687709101506</v>
      </c>
      <c r="AR47" s="21">
        <v>63.031316428880736</v>
      </c>
      <c r="AS47">
        <v>23.991257565568258</v>
      </c>
      <c r="AT47">
        <v>-54.750687709101506</v>
      </c>
      <c r="AU47">
        <v>-63.031316428880736</v>
      </c>
      <c r="AV47" t="s">
        <v>1740</v>
      </c>
    </row>
    <row r="48" spans="1:48" x14ac:dyDescent="0.25">
      <c r="A48" s="14">
        <v>5.100000000000001E-10</v>
      </c>
      <c r="B48" t="s">
        <v>879</v>
      </c>
      <c r="C48" s="4">
        <v>5</v>
      </c>
      <c r="D48" s="4">
        <v>8</v>
      </c>
      <c r="E48" s="4">
        <v>8</v>
      </c>
      <c r="F48" s="4">
        <v>21</v>
      </c>
      <c r="G48" s="4">
        <v>4625</v>
      </c>
      <c r="H48" s="4">
        <v>4212</v>
      </c>
      <c r="I48" s="34">
        <v>10577.653680179843</v>
      </c>
      <c r="J48" s="35">
        <v>17.601668756960475</v>
      </c>
      <c r="K48" s="35">
        <v>16.159700699182924</v>
      </c>
      <c r="L48" s="35">
        <v>12.696663130435674</v>
      </c>
      <c r="M48" s="35">
        <v>11.90967932366936</v>
      </c>
      <c r="N48" s="4">
        <v>2.8580000000000001</v>
      </c>
      <c r="O48" s="4" t="s">
        <v>161</v>
      </c>
      <c r="P48" s="35">
        <v>2.3774136008530262</v>
      </c>
      <c r="Q48" s="36" t="str">
        <f t="shared" si="7"/>
        <v xml:space="preserve"> </v>
      </c>
      <c r="R48" s="36" t="str">
        <f t="shared" si="8"/>
        <v xml:space="preserve"> </v>
      </c>
      <c r="S48" s="37" t="str">
        <f t="shared" si="9"/>
        <v/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>
        <f t="shared" si="13"/>
        <v>0.63114791677395643</v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>
        <f t="shared" si="25"/>
        <v>18</v>
      </c>
      <c r="AB48" s="1" t="str">
        <f t="shared" si="16"/>
        <v xml:space="preserve"> </v>
      </c>
      <c r="AC48" s="1" t="str">
        <f t="shared" si="26"/>
        <v xml:space="preserve"> 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>
        <f t="shared" si="18"/>
        <v>2.3774136013630263</v>
      </c>
      <c r="AH48" s="38" t="str">
        <f t="shared" si="19"/>
        <v xml:space="preserve"> </v>
      </c>
      <c r="AI48" s="1">
        <f t="shared" si="29"/>
        <v>81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879</v>
      </c>
      <c r="AP48" t="s">
        <v>1028</v>
      </c>
      <c r="AQ48" s="22">
        <v>-39.24570138331844</v>
      </c>
      <c r="AR48" s="21">
        <v>-63.114791677395644</v>
      </c>
      <c r="AS48">
        <v>9.8053181386514652</v>
      </c>
      <c r="AT48">
        <v>39.24570138331844</v>
      </c>
      <c r="AU48">
        <v>63.114791677395644</v>
      </c>
      <c r="AV48" t="s">
        <v>1741</v>
      </c>
    </row>
    <row r="49" spans="1:48" x14ac:dyDescent="0.25">
      <c r="A49" s="14">
        <v>5.2000000000000007E-10</v>
      </c>
      <c r="B49" t="s">
        <v>873</v>
      </c>
      <c r="C49" s="4">
        <v>5</v>
      </c>
      <c r="D49" s="4">
        <v>0</v>
      </c>
      <c r="E49" s="4">
        <v>1</v>
      </c>
      <c r="F49" s="4">
        <v>6</v>
      </c>
      <c r="G49" s="4">
        <v>1100</v>
      </c>
      <c r="H49" s="4">
        <v>863</v>
      </c>
      <c r="I49" s="34">
        <v>11059.083180214928</v>
      </c>
      <c r="J49" s="35">
        <v>6.8492063492063497</v>
      </c>
      <c r="K49" s="35">
        <v>7.1028806584362139</v>
      </c>
      <c r="L49" s="35">
        <v>6.5948392415498764</v>
      </c>
      <c r="M49" s="35">
        <v>6.6478190160163475</v>
      </c>
      <c r="N49" s="4">
        <v>1.26</v>
      </c>
      <c r="O49" s="4">
        <v>-16.2136551792928</v>
      </c>
      <c r="P49" s="35">
        <v>3.6732329084588642</v>
      </c>
      <c r="Q49" s="36">
        <f t="shared" si="7"/>
        <v>83.333333333853332</v>
      </c>
      <c r="R49" s="36" t="str">
        <f t="shared" si="8"/>
        <v xml:space="preserve"> </v>
      </c>
      <c r="S49" s="37">
        <f t="shared" si="9"/>
        <v>0.27462340724074158</v>
      </c>
      <c r="T49" s="37" t="str">
        <f t="shared" si="10"/>
        <v/>
      </c>
      <c r="U49" s="37" t="str">
        <f t="shared" si="11"/>
        <v/>
      </c>
      <c r="V49" s="37" t="str">
        <f t="shared" si="12"/>
        <v/>
      </c>
      <c r="W49" s="37" t="str">
        <f t="shared" si="13"/>
        <v/>
      </c>
      <c r="X49" s="37">
        <f t="shared" si="14"/>
        <v>-0.15275705279391016</v>
      </c>
      <c r="Y49" s="1" t="str">
        <f t="shared" si="24"/>
        <v xml:space="preserve"> </v>
      </c>
      <c r="Z49" s="1" t="str">
        <f t="shared" si="15"/>
        <v xml:space="preserve"> </v>
      </c>
      <c r="AA49" s="1" t="str">
        <f t="shared" si="25"/>
        <v xml:space="preserve"> </v>
      </c>
      <c r="AB49" s="1">
        <f t="shared" si="16"/>
        <v>25</v>
      </c>
      <c r="AC49" s="1">
        <f t="shared" si="26"/>
        <v>27</v>
      </c>
      <c r="AD49" s="1" t="str">
        <f t="shared" si="17"/>
        <v xml:space="preserve"> </v>
      </c>
      <c r="AE49" s="1">
        <f t="shared" si="27"/>
        <v>6</v>
      </c>
      <c r="AF49" s="1" t="str">
        <f t="shared" si="28"/>
        <v xml:space="preserve"> </v>
      </c>
      <c r="AG49" s="38">
        <f t="shared" si="18"/>
        <v>3.6732329089788642</v>
      </c>
      <c r="AH49" s="38" t="str">
        <f t="shared" si="19"/>
        <v xml:space="preserve"> </v>
      </c>
      <c r="AI49" s="1">
        <f t="shared" si="29"/>
        <v>51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873</v>
      </c>
      <c r="AP49" t="s">
        <v>1024</v>
      </c>
      <c r="AQ49" s="22">
        <v>45.816356665775096</v>
      </c>
      <c r="AR49" s="21">
        <v>15.275705279391016</v>
      </c>
      <c r="AS49">
        <v>27.462340672074159</v>
      </c>
      <c r="AT49">
        <v>-45.816356665775096</v>
      </c>
      <c r="AU49">
        <v>-15.275705279391016</v>
      </c>
      <c r="AV49" t="s">
        <v>1742</v>
      </c>
    </row>
    <row r="50" spans="1:48" x14ac:dyDescent="0.25">
      <c r="A50" s="14">
        <v>5.3000000000000003E-10</v>
      </c>
      <c r="B50" t="s">
        <v>845</v>
      </c>
      <c r="C50" s="4">
        <v>12</v>
      </c>
      <c r="D50" s="4">
        <v>3</v>
      </c>
      <c r="E50" s="4">
        <v>7</v>
      </c>
      <c r="F50" s="4">
        <v>22</v>
      </c>
      <c r="G50" s="4">
        <v>3200</v>
      </c>
      <c r="H50" s="4">
        <v>2541</v>
      </c>
      <c r="I50" s="34">
        <v>31919.202052682114</v>
      </c>
      <c r="J50" s="35">
        <v>9.297475301866081</v>
      </c>
      <c r="K50" s="35">
        <v>8.9534883720930232</v>
      </c>
      <c r="L50" s="35">
        <v>9.2450657886562713</v>
      </c>
      <c r="M50" s="35">
        <v>8.7903569048134891</v>
      </c>
      <c r="N50" s="4">
        <v>2.6760000000000002</v>
      </c>
      <c r="O50" s="4">
        <v>4.6864231564438352</v>
      </c>
      <c r="P50" s="35">
        <v>8.0716253443526185</v>
      </c>
      <c r="Q50" s="36" t="str">
        <f t="shared" si="7"/>
        <v xml:space="preserve"> </v>
      </c>
      <c r="R50" s="36" t="str">
        <f t="shared" si="8"/>
        <v xml:space="preserve"> </v>
      </c>
      <c r="S50" s="37">
        <f t="shared" si="9"/>
        <v>0.25934671442216833</v>
      </c>
      <c r="T50" s="37" t="str">
        <f t="shared" si="10"/>
        <v/>
      </c>
      <c r="U50" s="37" t="str">
        <f t="shared" si="11"/>
        <v/>
      </c>
      <c r="V50" s="37" t="str">
        <f t="shared" si="12"/>
        <v/>
      </c>
      <c r="W50" s="37">
        <f t="shared" si="13"/>
        <v>0.18771913901187309</v>
      </c>
      <c r="X50" s="37" t="str">
        <f t="shared" si="14"/>
        <v/>
      </c>
      <c r="Y50" s="1" t="str">
        <f t="shared" si="24"/>
        <v xml:space="preserve"> </v>
      </c>
      <c r="Z50" s="1" t="str">
        <f t="shared" si="15"/>
        <v xml:space="preserve"> </v>
      </c>
      <c r="AA50" s="1">
        <f t="shared" si="25"/>
        <v>46</v>
      </c>
      <c r="AB50" s="1" t="str">
        <f t="shared" si="16"/>
        <v xml:space="preserve"> </v>
      </c>
      <c r="AC50" s="1">
        <f t="shared" si="26"/>
        <v>30</v>
      </c>
      <c r="AD50" s="1" t="str">
        <f t="shared" si="17"/>
        <v xml:space="preserve"> </v>
      </c>
      <c r="AE50" s="1" t="str">
        <f t="shared" si="27"/>
        <v xml:space="preserve"> </v>
      </c>
      <c r="AF50" s="1" t="str">
        <f t="shared" si="28"/>
        <v xml:space="preserve"> </v>
      </c>
      <c r="AG50" s="38">
        <f t="shared" si="18"/>
        <v>8.0716253448826176</v>
      </c>
      <c r="AH50" s="38" t="str">
        <f t="shared" si="19"/>
        <v xml:space="preserve"> </v>
      </c>
      <c r="AI50" s="1">
        <f t="shared" si="29"/>
        <v>8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845</v>
      </c>
      <c r="AP50" t="s">
        <v>1020</v>
      </c>
      <c r="AQ50" s="22">
        <v>26.448254004867135</v>
      </c>
      <c r="AR50" s="21">
        <v>-18.771913901187311</v>
      </c>
      <c r="AS50">
        <v>25.934671389216835</v>
      </c>
      <c r="AT50">
        <v>-26.448254004867135</v>
      </c>
      <c r="AU50">
        <v>18.771913901187311</v>
      </c>
      <c r="AV50" t="s">
        <v>1743</v>
      </c>
    </row>
    <row r="51" spans="1:48" x14ac:dyDescent="0.25">
      <c r="A51" s="14">
        <v>5.4E-10</v>
      </c>
      <c r="B51" t="s">
        <v>901</v>
      </c>
      <c r="C51" s="4">
        <v>14</v>
      </c>
      <c r="D51" s="4">
        <v>0</v>
      </c>
      <c r="E51" s="4">
        <v>4</v>
      </c>
      <c r="F51" s="4">
        <v>18</v>
      </c>
      <c r="G51" s="4">
        <v>900</v>
      </c>
      <c r="H51" s="4">
        <v>721.2</v>
      </c>
      <c r="I51" s="34">
        <v>11888.915766148024</v>
      </c>
      <c r="J51" s="35">
        <v>13.842610364683303</v>
      </c>
      <c r="K51" s="35">
        <v>12.971223021582734</v>
      </c>
      <c r="L51" s="35">
        <v>12.019976891298342</v>
      </c>
      <c r="M51" s="35">
        <v>11.394423138830859</v>
      </c>
      <c r="N51" s="4">
        <v>0.46900000000000003</v>
      </c>
      <c r="O51" s="4" t="s">
        <v>161</v>
      </c>
      <c r="P51" s="35">
        <v>3.1336661120354963</v>
      </c>
      <c r="Q51" s="36">
        <f t="shared" si="7"/>
        <v>77.77777777831777</v>
      </c>
      <c r="R51" s="36" t="str">
        <f t="shared" si="8"/>
        <v xml:space="preserve"> </v>
      </c>
      <c r="S51" s="37">
        <f t="shared" si="9"/>
        <v>0.24792013365148086</v>
      </c>
      <c r="T51" s="37" t="str">
        <f t="shared" si="10"/>
        <v/>
      </c>
      <c r="U51" s="37" t="str">
        <f t="shared" si="11"/>
        <v/>
      </c>
      <c r="V51" s="37" t="str">
        <f t="shared" si="12"/>
        <v/>
      </c>
      <c r="W51" s="37">
        <f t="shared" si="13"/>
        <v>0.54421363034459058</v>
      </c>
      <c r="X51" s="37" t="str">
        <f t="shared" si="14"/>
        <v/>
      </c>
      <c r="Y51" s="1" t="str">
        <f t="shared" si="24"/>
        <v xml:space="preserve"> </v>
      </c>
      <c r="Z51" s="1" t="str">
        <f t="shared" si="15"/>
        <v xml:space="preserve"> </v>
      </c>
      <c r="AA51" s="1">
        <f t="shared" si="25"/>
        <v>21</v>
      </c>
      <c r="AB51" s="1" t="str">
        <f t="shared" si="16"/>
        <v xml:space="preserve"> </v>
      </c>
      <c r="AC51" s="1">
        <f t="shared" si="26"/>
        <v>32</v>
      </c>
      <c r="AD51" s="1" t="str">
        <f t="shared" si="17"/>
        <v xml:space="preserve"> </v>
      </c>
      <c r="AE51" s="1">
        <f t="shared" si="27"/>
        <v>10</v>
      </c>
      <c r="AF51" s="1" t="str">
        <f t="shared" si="28"/>
        <v xml:space="preserve"> </v>
      </c>
      <c r="AG51" s="38">
        <f t="shared" si="18"/>
        <v>3.1336661125754963</v>
      </c>
      <c r="AH51" s="38" t="str">
        <f t="shared" si="19"/>
        <v xml:space="preserve"> </v>
      </c>
      <c r="AI51" s="1">
        <f t="shared" si="29"/>
        <v>63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901</v>
      </c>
      <c r="AP51" t="s">
        <v>1047</v>
      </c>
      <c r="AQ51" s="22">
        <v>-9.5080253935634573</v>
      </c>
      <c r="AR51" s="21">
        <v>-54.421363034459056</v>
      </c>
      <c r="AS51">
        <v>24.792013311148086</v>
      </c>
      <c r="AT51">
        <v>9.5080253935634573</v>
      </c>
      <c r="AU51">
        <v>54.421363034459056</v>
      </c>
      <c r="AV51" t="s">
        <v>1744</v>
      </c>
    </row>
    <row r="52" spans="1:48" x14ac:dyDescent="0.25">
      <c r="A52" s="14">
        <v>5.4999999999999996E-10</v>
      </c>
      <c r="B52" t="s">
        <v>876</v>
      </c>
      <c r="C52" s="4">
        <v>3</v>
      </c>
      <c r="D52" s="4">
        <v>5</v>
      </c>
      <c r="E52" s="4">
        <v>12</v>
      </c>
      <c r="F52" s="4">
        <v>20</v>
      </c>
      <c r="G52" s="4">
        <v>5000</v>
      </c>
      <c r="H52" s="4">
        <v>4560</v>
      </c>
      <c r="I52" s="34">
        <v>9693.2325606848626</v>
      </c>
      <c r="J52" s="35">
        <v>21.35831381733021</v>
      </c>
      <c r="K52" s="35">
        <v>19.706136560069144</v>
      </c>
      <c r="L52" s="35">
        <v>12.626517578468656</v>
      </c>
      <c r="M52" s="35">
        <v>11.866706890130354</v>
      </c>
      <c r="N52" s="4">
        <v>1.9670000000000001</v>
      </c>
      <c r="O52" s="4" t="s">
        <v>161</v>
      </c>
      <c r="P52" s="35">
        <v>2.2982456140350878</v>
      </c>
      <c r="Q52" s="36" t="str">
        <f t="shared" si="7"/>
        <v xml:space="preserve"> </v>
      </c>
      <c r="R52" s="36" t="str">
        <f t="shared" si="8"/>
        <v xml:space="preserve"> </v>
      </c>
      <c r="S52" s="37" t="str">
        <f t="shared" si="9"/>
        <v/>
      </c>
      <c r="T52" s="37" t="str">
        <f t="shared" si="10"/>
        <v/>
      </c>
      <c r="U52" s="37">
        <f t="shared" si="11"/>
        <v>0.68964285655193636</v>
      </c>
      <c r="V52" s="37" t="str">
        <f t="shared" si="12"/>
        <v/>
      </c>
      <c r="W52" s="37">
        <f t="shared" si="13"/>
        <v>0.62213627570050889</v>
      </c>
      <c r="X52" s="37" t="str">
        <f t="shared" si="14"/>
        <v/>
      </c>
      <c r="Y52" s="1">
        <f t="shared" si="24"/>
        <v>11</v>
      </c>
      <c r="Z52" s="1" t="str">
        <f t="shared" si="15"/>
        <v xml:space="preserve"> </v>
      </c>
      <c r="AA52" s="1">
        <f t="shared" si="25"/>
        <v>20</v>
      </c>
      <c r="AB52" s="1" t="str">
        <f t="shared" si="16"/>
        <v xml:space="preserve"> </v>
      </c>
      <c r="AC52" s="1" t="str">
        <f t="shared" si="26"/>
        <v xml:space="preserve"> 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>
        <f t="shared" si="18"/>
        <v>2.2982456145850878</v>
      </c>
      <c r="AH52" s="38" t="str">
        <f t="shared" si="19"/>
        <v xml:space="preserve"> </v>
      </c>
      <c r="AI52" s="1">
        <f t="shared" si="29"/>
        <v>83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876</v>
      </c>
      <c r="AP52" t="s">
        <v>1031</v>
      </c>
      <c r="AQ52" s="22">
        <v>-68.964285655193635</v>
      </c>
      <c r="AR52" s="21">
        <v>-62.213627570050889</v>
      </c>
      <c r="AS52">
        <v>9.6491228070175517</v>
      </c>
      <c r="AT52">
        <v>68.964285655193635</v>
      </c>
      <c r="AU52">
        <v>62.213627570050889</v>
      </c>
      <c r="AV52" t="s">
        <v>1745</v>
      </c>
    </row>
    <row r="53" spans="1:48" x14ac:dyDescent="0.25">
      <c r="A53" s="14">
        <v>5.5999999999999993E-10</v>
      </c>
      <c r="B53" t="s">
        <v>890</v>
      </c>
      <c r="C53" s="4">
        <v>10</v>
      </c>
      <c r="D53" s="4">
        <v>1</v>
      </c>
      <c r="E53" s="4">
        <v>9</v>
      </c>
      <c r="F53" s="4">
        <v>20</v>
      </c>
      <c r="G53" s="4">
        <v>190</v>
      </c>
      <c r="H53" s="4">
        <v>159.69999999999999</v>
      </c>
      <c r="I53" s="34">
        <v>8467.080796077269</v>
      </c>
      <c r="J53" s="35">
        <v>10.437908496732026</v>
      </c>
      <c r="K53" s="35">
        <v>9.6787878787878778</v>
      </c>
      <c r="L53" s="35">
        <v>8.866082004367879</v>
      </c>
      <c r="M53" s="35">
        <v>8.3221446959530851</v>
      </c>
      <c r="N53" s="4">
        <v>0.154</v>
      </c>
      <c r="O53" s="4" t="s">
        <v>161</v>
      </c>
      <c r="P53" s="35">
        <v>5.2598622417031935</v>
      </c>
      <c r="Q53" s="36" t="str">
        <f t="shared" si="7"/>
        <v xml:space="preserve"> </v>
      </c>
      <c r="R53" s="36" t="str">
        <f t="shared" si="8"/>
        <v xml:space="preserve"> </v>
      </c>
      <c r="S53" s="37">
        <f t="shared" si="9"/>
        <v>0.18973074570715104</v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>
        <f t="shared" si="13"/>
        <v>0.13903086525975139</v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>
        <f t="shared" si="25"/>
        <v>49</v>
      </c>
      <c r="AB53" s="1" t="str">
        <f t="shared" si="16"/>
        <v xml:space="preserve"> </v>
      </c>
      <c r="AC53" s="1">
        <f t="shared" si="26"/>
        <v>44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5.2598622422631935</v>
      </c>
      <c r="AH53" s="38" t="str">
        <f t="shared" si="19"/>
        <v xml:space="preserve"> </v>
      </c>
      <c r="AI53" s="1">
        <f t="shared" si="29"/>
        <v>35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890</v>
      </c>
      <c r="AP53" t="s">
        <v>1047</v>
      </c>
      <c r="AQ53" s="22">
        <v>17.426358280512556</v>
      </c>
      <c r="AR53" s="21">
        <v>-13.903086525975139</v>
      </c>
      <c r="AS53">
        <v>18.973074514715105</v>
      </c>
      <c r="AT53">
        <v>-17.426358280512556</v>
      </c>
      <c r="AU53">
        <v>13.903086525975139</v>
      </c>
      <c r="AV53" t="s">
        <v>1746</v>
      </c>
    </row>
    <row r="54" spans="1:48" x14ac:dyDescent="0.25">
      <c r="A54" s="14">
        <v>5.6999999999999989E-10</v>
      </c>
      <c r="B54" t="s">
        <v>892</v>
      </c>
      <c r="C54" s="4">
        <v>8</v>
      </c>
      <c r="D54" s="4">
        <v>2</v>
      </c>
      <c r="E54" s="4">
        <v>7</v>
      </c>
      <c r="F54" s="4">
        <v>17</v>
      </c>
      <c r="G54" s="4">
        <v>4000</v>
      </c>
      <c r="H54" s="4">
        <v>3040</v>
      </c>
      <c r="I54" s="34">
        <v>7749.0476417335285</v>
      </c>
      <c r="J54" s="35">
        <v>13.356766256590507</v>
      </c>
      <c r="K54" s="35">
        <v>12.282828282828282</v>
      </c>
      <c r="L54" s="35">
        <v>8.8912568527918783</v>
      </c>
      <c r="M54" s="35">
        <v>8.2595611442942474</v>
      </c>
      <c r="N54" s="4">
        <v>2.2760000000000002</v>
      </c>
      <c r="O54" s="4">
        <v>8.2164328657314698</v>
      </c>
      <c r="P54" s="35">
        <v>2.8092105263157894</v>
      </c>
      <c r="Q54" s="36" t="str">
        <f t="shared" si="7"/>
        <v xml:space="preserve"> </v>
      </c>
      <c r="R54" s="36" t="str">
        <f t="shared" si="8"/>
        <v xml:space="preserve"> </v>
      </c>
      <c r="S54" s="37">
        <f t="shared" si="9"/>
        <v>0.31578947425421061</v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>
        <f t="shared" si="13"/>
        <v>0.14226509311474356</v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>
        <f t="shared" si="25"/>
        <v>48</v>
      </c>
      <c r="AB54" s="1" t="str">
        <f t="shared" si="16"/>
        <v xml:space="preserve"> </v>
      </c>
      <c r="AC54" s="1">
        <f t="shared" si="26"/>
        <v>18</v>
      </c>
      <c r="AD54" s="1" t="str">
        <f t="shared" si="17"/>
        <v xml:space="preserve"> </v>
      </c>
      <c r="AE54" s="1" t="str">
        <f t="shared" si="27"/>
        <v xml:space="preserve"> </v>
      </c>
      <c r="AF54" s="1" t="str">
        <f t="shared" si="28"/>
        <v xml:space="preserve"> </v>
      </c>
      <c r="AG54" s="38">
        <f t="shared" si="18"/>
        <v>2.8092105268857894</v>
      </c>
      <c r="AH54" s="38" t="str">
        <f t="shared" si="19"/>
        <v xml:space="preserve"> </v>
      </c>
      <c r="AI54" s="1">
        <f t="shared" si="29"/>
        <v>68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892</v>
      </c>
      <c r="AP54" t="s">
        <v>1022</v>
      </c>
      <c r="AQ54" s="22">
        <v>-5.6645430210422898</v>
      </c>
      <c r="AR54" s="21">
        <v>-14.226509311474356</v>
      </c>
      <c r="AS54">
        <v>31.578947368421062</v>
      </c>
      <c r="AT54">
        <v>5.6645430210422898</v>
      </c>
      <c r="AU54">
        <v>14.226509311474356</v>
      </c>
      <c r="AV54" t="s">
        <v>1747</v>
      </c>
    </row>
    <row r="55" spans="1:48" x14ac:dyDescent="0.25">
      <c r="A55" s="14">
        <v>5.7999999999999986E-10</v>
      </c>
      <c r="B55" t="s">
        <v>888</v>
      </c>
      <c r="C55" s="4">
        <v>11</v>
      </c>
      <c r="D55" s="4">
        <v>3</v>
      </c>
      <c r="E55" s="4">
        <v>5</v>
      </c>
      <c r="F55" s="4">
        <v>19</v>
      </c>
      <c r="G55" s="4">
        <v>310</v>
      </c>
      <c r="H55" s="4">
        <v>252.8</v>
      </c>
      <c r="I55" s="34">
        <v>7096.4615158572342</v>
      </c>
      <c r="J55" s="35">
        <v>10.711864406779661</v>
      </c>
      <c r="K55" s="35">
        <v>8.8391608391608383</v>
      </c>
      <c r="L55" s="35">
        <v>5.9863700126714345</v>
      </c>
      <c r="M55" s="35">
        <v>4.9885260803014253</v>
      </c>
      <c r="N55" s="4">
        <v>0.23600000000000002</v>
      </c>
      <c r="O55" s="4">
        <v>27.128860443197528</v>
      </c>
      <c r="P55" s="35">
        <v>4.3117088607594933</v>
      </c>
      <c r="Q55" s="36" t="str">
        <f t="shared" si="7"/>
        <v xml:space="preserve"> </v>
      </c>
      <c r="R55" s="36" t="str">
        <f t="shared" si="8"/>
        <v xml:space="preserve"> </v>
      </c>
      <c r="S55" s="37">
        <f t="shared" si="9"/>
        <v>0.22626582336480999</v>
      </c>
      <c r="T55" s="37" t="str">
        <f t="shared" si="10"/>
        <v/>
      </c>
      <c r="U55" s="37" t="str">
        <f t="shared" si="11"/>
        <v/>
      </c>
      <c r="V55" s="37" t="str">
        <f t="shared" si="12"/>
        <v/>
      </c>
      <c r="W55" s="37" t="str">
        <f t="shared" si="13"/>
        <v/>
      </c>
      <c r="X55" s="37">
        <f t="shared" si="14"/>
        <v>-0.23092745905813217</v>
      </c>
      <c r="Y55" s="1" t="str">
        <f t="shared" si="24"/>
        <v xml:space="preserve"> </v>
      </c>
      <c r="Z55" s="1" t="str">
        <f t="shared" si="15"/>
        <v xml:space="preserve"> </v>
      </c>
      <c r="AA55" s="1" t="str">
        <f t="shared" si="25"/>
        <v xml:space="preserve"> </v>
      </c>
      <c r="AB55" s="1">
        <f t="shared" si="16"/>
        <v>19</v>
      </c>
      <c r="AC55" s="1">
        <f t="shared" si="26"/>
        <v>39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>
        <f t="shared" si="18"/>
        <v>4.3117088613394934</v>
      </c>
      <c r="AH55" s="38" t="str">
        <f t="shared" si="19"/>
        <v xml:space="preserve"> </v>
      </c>
      <c r="AI55" s="1">
        <f t="shared" si="29"/>
        <v>46</v>
      </c>
      <c r="AJ55" s="1" t="str">
        <f t="shared" si="30"/>
        <v xml:space="preserve"> </v>
      </c>
      <c r="AK55" s="25" t="str">
        <f t="shared" si="22"/>
        <v xml:space="preserve"> </v>
      </c>
      <c r="AL55" s="25" t="str">
        <f t="shared" si="23"/>
        <v xml:space="preserve"> </v>
      </c>
      <c r="AM55" s="1" t="str">
        <f t="shared" si="31"/>
        <v xml:space="preserve"> </v>
      </c>
      <c r="AN55" s="1" t="str">
        <f t="shared" si="32"/>
        <v xml:space="preserve"> </v>
      </c>
      <c r="AO55" t="s">
        <v>888</v>
      </c>
      <c r="AP55" t="s">
        <v>1028</v>
      </c>
      <c r="AQ55" s="22">
        <v>15.259110199128056</v>
      </c>
      <c r="AR55" s="21">
        <v>23.092745905813217</v>
      </c>
      <c r="AS55">
        <v>22.626582278480999</v>
      </c>
      <c r="AT55">
        <v>-15.259110199128056</v>
      </c>
      <c r="AU55">
        <v>-23.092745905813217</v>
      </c>
      <c r="AV55" t="s">
        <v>1748</v>
      </c>
    </row>
    <row r="56" spans="1:48" x14ac:dyDescent="0.25">
      <c r="A56" s="14">
        <v>5.8999999999999982E-10</v>
      </c>
      <c r="B56" t="s">
        <v>883</v>
      </c>
      <c r="C56" s="4">
        <v>4</v>
      </c>
      <c r="D56" s="4">
        <v>3</v>
      </c>
      <c r="E56" s="4">
        <v>11</v>
      </c>
      <c r="F56" s="4">
        <v>18</v>
      </c>
      <c r="G56" s="4">
        <v>970</v>
      </c>
      <c r="H56" s="4">
        <v>822.4</v>
      </c>
      <c r="I56" s="34">
        <v>8031.3886897528773</v>
      </c>
      <c r="J56" s="35">
        <v>14.253032928942808</v>
      </c>
      <c r="K56" s="35">
        <v>14.082191780821919</v>
      </c>
      <c r="L56" s="35">
        <v>18.50532950191571</v>
      </c>
      <c r="M56" s="35">
        <v>18.243214353163363</v>
      </c>
      <c r="N56" s="4">
        <v>0.57699999999999996</v>
      </c>
      <c r="O56" s="4">
        <v>15.953307392996102</v>
      </c>
      <c r="P56" s="35">
        <v>5.6177042801556425</v>
      </c>
      <c r="Q56" s="36" t="str">
        <f t="shared" si="7"/>
        <v xml:space="preserve"> </v>
      </c>
      <c r="R56" s="36" t="str">
        <f t="shared" si="8"/>
        <v xml:space="preserve"> </v>
      </c>
      <c r="S56" s="37">
        <f t="shared" si="9"/>
        <v>0.17947470876120625</v>
      </c>
      <c r="T56" s="37" t="str">
        <f t="shared" si="10"/>
        <v/>
      </c>
      <c r="U56" s="37" t="str">
        <f t="shared" si="11"/>
        <v/>
      </c>
      <c r="V56" s="37" t="str">
        <f t="shared" si="12"/>
        <v/>
      </c>
      <c r="W56" s="37">
        <f t="shared" si="13"/>
        <v>1.3773907645000012</v>
      </c>
      <c r="X56" s="37" t="str">
        <f t="shared" si="14"/>
        <v/>
      </c>
      <c r="Y56" s="1" t="str">
        <f t="shared" si="24"/>
        <v xml:space="preserve"> </v>
      </c>
      <c r="Z56" s="1" t="str">
        <f t="shared" si="15"/>
        <v xml:space="preserve"> </v>
      </c>
      <c r="AA56" s="1">
        <f t="shared" si="25"/>
        <v>5</v>
      </c>
      <c r="AB56" s="1" t="str">
        <f t="shared" si="16"/>
        <v xml:space="preserve"> </v>
      </c>
      <c r="AC56" s="1">
        <f t="shared" si="26"/>
        <v>50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5.6177042807456425</v>
      </c>
      <c r="AH56" s="38" t="str">
        <f t="shared" si="19"/>
        <v xml:space="preserve"> </v>
      </c>
      <c r="AI56" s="1">
        <f t="shared" si="29"/>
        <v>29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883</v>
      </c>
      <c r="AP56" t="s">
        <v>1035</v>
      </c>
      <c r="AQ56" s="22">
        <v>-12.754852646874614</v>
      </c>
      <c r="AR56" s="21">
        <v>-137.73907645000011</v>
      </c>
      <c r="AS56">
        <v>17.947470817120625</v>
      </c>
      <c r="AT56">
        <v>12.754852646874614</v>
      </c>
      <c r="AU56">
        <v>137.73907645000011</v>
      </c>
      <c r="AV56" t="s">
        <v>1749</v>
      </c>
    </row>
    <row r="57" spans="1:48" x14ac:dyDescent="0.25">
      <c r="A57" s="14">
        <v>5.9999999999999979E-10</v>
      </c>
      <c r="B57" t="s">
        <v>856</v>
      </c>
      <c r="C57" s="4">
        <v>10</v>
      </c>
      <c r="D57" s="4">
        <v>4</v>
      </c>
      <c r="E57" s="4">
        <v>6</v>
      </c>
      <c r="F57" s="4">
        <v>20</v>
      </c>
      <c r="G57" s="4">
        <v>313</v>
      </c>
      <c r="H57" s="4">
        <v>243.8</v>
      </c>
      <c r="I57" s="34">
        <v>19138.294159895617</v>
      </c>
      <c r="J57" s="35">
        <v>7.8899676375404537</v>
      </c>
      <c r="K57" s="35">
        <v>8.1266666666666669</v>
      </c>
      <c r="L57" s="35" t="s">
        <v>1019</v>
      </c>
      <c r="M57" s="35" t="s">
        <v>1019</v>
      </c>
      <c r="N57" s="4">
        <v>0.29799999999999999</v>
      </c>
      <c r="O57" s="4" t="s">
        <v>161</v>
      </c>
      <c r="P57" s="35">
        <v>7.219031993437242</v>
      </c>
      <c r="Q57" s="36" t="str">
        <f t="shared" si="7"/>
        <v xml:space="preserve"> </v>
      </c>
      <c r="R57" s="36" t="str">
        <f t="shared" si="8"/>
        <v xml:space="preserve"> </v>
      </c>
      <c r="S57" s="37">
        <f t="shared" si="9"/>
        <v>0.28383921306923704</v>
      </c>
      <c r="T57" s="37" t="str">
        <f t="shared" si="10"/>
        <v/>
      </c>
      <c r="U57" s="37" t="str">
        <f t="shared" si="11"/>
        <v/>
      </c>
      <c r="V57" s="37" t="str">
        <f t="shared" si="12"/>
        <v/>
      </c>
      <c r="W57" s="37" t="str">
        <f t="shared" si="13"/>
        <v xml:space="preserve"> </v>
      </c>
      <c r="X57" s="37" t="str">
        <f t="shared" si="14"/>
        <v xml:space="preserve"> </v>
      </c>
      <c r="Y57" s="1" t="str">
        <f t="shared" si="24"/>
        <v xml:space="preserve"> </v>
      </c>
      <c r="Z57" s="1" t="str">
        <f t="shared" si="15"/>
        <v xml:space="preserve"> </v>
      </c>
      <c r="AA57" s="1" t="str">
        <f t="shared" si="25"/>
        <v xml:space="preserve"> </v>
      </c>
      <c r="AB57" s="1" t="str">
        <f t="shared" si="16"/>
        <v xml:space="preserve"> </v>
      </c>
      <c r="AC57" s="1">
        <f t="shared" si="26"/>
        <v>24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>
        <f t="shared" si="18"/>
        <v>7.2190319940372421</v>
      </c>
      <c r="AH57" s="38" t="str">
        <f t="shared" si="19"/>
        <v xml:space="preserve"> </v>
      </c>
      <c r="AI57" s="1">
        <f t="shared" si="29"/>
        <v>12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856</v>
      </c>
      <c r="AP57" t="s">
        <v>1024</v>
      </c>
      <c r="AQ57" s="22">
        <v>37.582959164223993</v>
      </c>
      <c r="AR57" s="21" t="e">
        <v>#VALUE!</v>
      </c>
      <c r="AS57">
        <v>28.383921246923705</v>
      </c>
      <c r="AT57">
        <v>-37.582959164223993</v>
      </c>
      <c r="AU57" t="e">
        <v>#VALUE!</v>
      </c>
      <c r="AV57" t="s">
        <v>1750</v>
      </c>
    </row>
    <row r="58" spans="1:48" x14ac:dyDescent="0.25">
      <c r="A58" s="14">
        <v>6.0999999999999975E-10</v>
      </c>
      <c r="B58" t="s">
        <v>838</v>
      </c>
      <c r="C58" s="4">
        <v>14</v>
      </c>
      <c r="D58" s="4">
        <v>5</v>
      </c>
      <c r="E58" s="4">
        <v>8</v>
      </c>
      <c r="F58" s="4">
        <v>27</v>
      </c>
      <c r="G58" s="4">
        <v>76</v>
      </c>
      <c r="H58" s="4">
        <v>57.36</v>
      </c>
      <c r="I58" s="34">
        <v>53745.018110681885</v>
      </c>
      <c r="J58" s="35">
        <v>7.5473684210526315</v>
      </c>
      <c r="K58" s="35">
        <v>7.3538461538461535</v>
      </c>
      <c r="L58" s="35" t="s">
        <v>1019</v>
      </c>
      <c r="M58" s="35" t="s">
        <v>1019</v>
      </c>
      <c r="N58" s="4">
        <v>7.8E-2</v>
      </c>
      <c r="O58" s="4">
        <v>-5.2631578947368283</v>
      </c>
      <c r="P58" s="35">
        <v>6.2761506276150634</v>
      </c>
      <c r="Q58" s="36" t="str">
        <f t="shared" si="7"/>
        <v xml:space="preserve"> </v>
      </c>
      <c r="R58" s="36" t="str">
        <f t="shared" si="8"/>
        <v xml:space="preserve"> </v>
      </c>
      <c r="S58" s="37">
        <f t="shared" si="9"/>
        <v>0.32496513310651326</v>
      </c>
      <c r="T58" s="37" t="str">
        <f t="shared" si="10"/>
        <v/>
      </c>
      <c r="U58" s="37" t="str">
        <f t="shared" si="11"/>
        <v/>
      </c>
      <c r="V58" s="37" t="str">
        <f t="shared" si="12"/>
        <v/>
      </c>
      <c r="W58" s="37" t="str">
        <f t="shared" si="13"/>
        <v xml:space="preserve"> </v>
      </c>
      <c r="X58" s="37" t="str">
        <f t="shared" si="14"/>
        <v xml:space="preserve"> </v>
      </c>
      <c r="Y58" s="1" t="str">
        <f t="shared" si="24"/>
        <v xml:space="preserve"> </v>
      </c>
      <c r="Z58" s="1" t="str">
        <f t="shared" si="15"/>
        <v xml:space="preserve"> </v>
      </c>
      <c r="AA58" s="1" t="str">
        <f t="shared" si="25"/>
        <v xml:space="preserve"> </v>
      </c>
      <c r="AB58" s="1" t="str">
        <f t="shared" si="16"/>
        <v xml:space="preserve"> </v>
      </c>
      <c r="AC58" s="1">
        <f t="shared" si="26"/>
        <v>15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>
        <f t="shared" si="18"/>
        <v>6.2761506282250634</v>
      </c>
      <c r="AH58" s="38" t="str">
        <f t="shared" si="19"/>
        <v xml:space="preserve"> </v>
      </c>
      <c r="AI58" s="1">
        <f t="shared" si="29"/>
        <v>18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838</v>
      </c>
      <c r="AP58" t="s">
        <v>1024</v>
      </c>
      <c r="AQ58" s="22">
        <v>40.293240152460264</v>
      </c>
      <c r="AR58" s="21" t="e">
        <v>#VALUE!</v>
      </c>
      <c r="AS58">
        <v>32.496513249651329</v>
      </c>
      <c r="AT58">
        <v>-40.293240152460264</v>
      </c>
      <c r="AU58" t="e">
        <v>#VALUE!</v>
      </c>
      <c r="AV58" t="s">
        <v>1751</v>
      </c>
    </row>
    <row r="59" spans="1:48" x14ac:dyDescent="0.25">
      <c r="A59" s="14">
        <v>6.1999999999999972E-10</v>
      </c>
      <c r="B59" t="s">
        <v>863</v>
      </c>
      <c r="C59" s="4">
        <v>11</v>
      </c>
      <c r="D59" s="4">
        <v>1</v>
      </c>
      <c r="E59" s="4">
        <v>4</v>
      </c>
      <c r="F59" s="4">
        <v>16</v>
      </c>
      <c r="G59" s="4">
        <v>4850</v>
      </c>
      <c r="H59" s="4">
        <v>4197</v>
      </c>
      <c r="I59" s="34">
        <v>19245.724634172835</v>
      </c>
      <c r="J59" s="35">
        <v>20.695266272189347</v>
      </c>
      <c r="K59" s="35">
        <v>18.098318240620959</v>
      </c>
      <c r="L59" s="35">
        <v>12.975109507217521</v>
      </c>
      <c r="M59" s="35">
        <v>11.823044365339564</v>
      </c>
      <c r="N59" s="4">
        <v>1.752</v>
      </c>
      <c r="O59" s="4" t="s">
        <v>161</v>
      </c>
      <c r="P59" s="35">
        <v>1.6607100309745058</v>
      </c>
      <c r="Q59" s="36" t="str">
        <f t="shared" si="7"/>
        <v xml:space="preserve"> </v>
      </c>
      <c r="R59" s="36" t="str">
        <f t="shared" si="8"/>
        <v xml:space="preserve"> </v>
      </c>
      <c r="S59" s="37">
        <f t="shared" si="9"/>
        <v>0.15558732489924715</v>
      </c>
      <c r="T59" s="37" t="str">
        <f t="shared" si="10"/>
        <v/>
      </c>
      <c r="U59" s="37">
        <f t="shared" si="11"/>
        <v>0.63718957967890288</v>
      </c>
      <c r="V59" s="37" t="str">
        <f t="shared" si="12"/>
        <v/>
      </c>
      <c r="W59" s="37">
        <f t="shared" si="13"/>
        <v>0.66692008956888671</v>
      </c>
      <c r="X59" s="37" t="str">
        <f t="shared" si="14"/>
        <v/>
      </c>
      <c r="Y59" s="1">
        <f t="shared" si="24"/>
        <v>12</v>
      </c>
      <c r="Z59" s="1" t="str">
        <f t="shared" si="15"/>
        <v xml:space="preserve"> </v>
      </c>
      <c r="AA59" s="1">
        <f t="shared" si="25"/>
        <v>16</v>
      </c>
      <c r="AB59" s="1" t="str">
        <f t="shared" si="16"/>
        <v xml:space="preserve"> </v>
      </c>
      <c r="AC59" s="1">
        <f t="shared" si="26"/>
        <v>58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 t="str">
        <f t="shared" si="18"/>
        <v xml:space="preserve"> </v>
      </c>
      <c r="AH59" s="38" t="str">
        <f t="shared" si="19"/>
        <v xml:space="preserve"> </v>
      </c>
      <c r="AI59" s="1" t="str">
        <f t="shared" si="29"/>
        <v xml:space="preserve"> 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863</v>
      </c>
      <c r="AP59" t="s">
        <v>1024</v>
      </c>
      <c r="AQ59" s="22">
        <v>-63.71895796789029</v>
      </c>
      <c r="AR59" s="21">
        <v>-66.692008956888671</v>
      </c>
      <c r="AS59">
        <v>15.558732427924715</v>
      </c>
      <c r="AT59">
        <v>63.71895796789029</v>
      </c>
      <c r="AU59">
        <v>66.692008956888671</v>
      </c>
      <c r="AV59" t="s">
        <v>1752</v>
      </c>
    </row>
    <row r="60" spans="1:48" x14ac:dyDescent="0.25">
      <c r="A60" s="14">
        <v>6.2999999999999969E-10</v>
      </c>
      <c r="B60" t="s">
        <v>867</v>
      </c>
      <c r="C60" s="4">
        <v>5</v>
      </c>
      <c r="D60" s="4">
        <v>3</v>
      </c>
      <c r="E60" s="4">
        <v>4</v>
      </c>
      <c r="F60" s="4">
        <v>12</v>
      </c>
      <c r="G60" s="4">
        <v>1500</v>
      </c>
      <c r="H60" s="4">
        <v>1399.5</v>
      </c>
      <c r="I60" s="34">
        <v>7904.1471101183024</v>
      </c>
      <c r="J60" s="35">
        <v>9.3377987164288214</v>
      </c>
      <c r="K60" s="35">
        <v>8.6953833231148003</v>
      </c>
      <c r="L60" s="35">
        <v>8.7045100368984265</v>
      </c>
      <c r="M60" s="35">
        <v>8.3476620583717356</v>
      </c>
      <c r="N60" s="4">
        <v>1.887</v>
      </c>
      <c r="O60" s="4" t="s">
        <v>161</v>
      </c>
      <c r="P60" s="35">
        <v>8.0508594420945148</v>
      </c>
      <c r="Q60" s="36" t="str">
        <f t="shared" si="7"/>
        <v xml:space="preserve"> </v>
      </c>
      <c r="R60" s="36" t="str">
        <f t="shared" si="8"/>
        <v xml:space="preserve"> </v>
      </c>
      <c r="S60" s="37" t="str">
        <f t="shared" si="9"/>
        <v/>
      </c>
      <c r="T60" s="37" t="str">
        <f t="shared" si="10"/>
        <v/>
      </c>
      <c r="U60" s="37" t="str">
        <f t="shared" si="11"/>
        <v/>
      </c>
      <c r="V60" s="37" t="str">
        <f t="shared" si="12"/>
        <v/>
      </c>
      <c r="W60" s="37">
        <f t="shared" si="13"/>
        <v>0.11827361782872314</v>
      </c>
      <c r="X60" s="37" t="str">
        <f t="shared" si="14"/>
        <v/>
      </c>
      <c r="Y60" s="1" t="str">
        <f t="shared" si="24"/>
        <v xml:space="preserve"> </v>
      </c>
      <c r="Z60" s="1" t="str">
        <f t="shared" si="15"/>
        <v xml:space="preserve"> </v>
      </c>
      <c r="AA60" s="1">
        <f t="shared" si="25"/>
        <v>52</v>
      </c>
      <c r="AB60" s="1" t="str">
        <f t="shared" si="16"/>
        <v xml:space="preserve"> </v>
      </c>
      <c r="AC60" s="1" t="str">
        <f t="shared" si="26"/>
        <v xml:space="preserve"> 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8.0508594427245139</v>
      </c>
      <c r="AH60" s="38" t="str">
        <f t="shared" si="19"/>
        <v xml:space="preserve"> </v>
      </c>
      <c r="AI60" s="1">
        <f t="shared" si="29"/>
        <v>9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867</v>
      </c>
      <c r="AP60" t="s">
        <v>1033</v>
      </c>
      <c r="AQ60" s="22">
        <v>26.129257992586265</v>
      </c>
      <c r="AR60" s="21">
        <v>-11.827361782872314</v>
      </c>
      <c r="AS60">
        <v>7.1811361200428747</v>
      </c>
      <c r="AT60">
        <v>-26.129257992586265</v>
      </c>
      <c r="AU60">
        <v>11.827361782872314</v>
      </c>
      <c r="AV60" t="s">
        <v>1753</v>
      </c>
    </row>
    <row r="61" spans="1:48" x14ac:dyDescent="0.25">
      <c r="A61" s="14">
        <v>6.3999999999999965E-10</v>
      </c>
      <c r="B61" t="s">
        <v>926</v>
      </c>
      <c r="C61" s="4">
        <v>9</v>
      </c>
      <c r="D61" s="4">
        <v>0</v>
      </c>
      <c r="E61" s="4">
        <v>5</v>
      </c>
      <c r="F61" s="4">
        <v>14</v>
      </c>
      <c r="G61" s="4">
        <v>620</v>
      </c>
      <c r="H61" s="4">
        <v>474.7</v>
      </c>
      <c r="I61" s="34">
        <v>4609.4501253196613</v>
      </c>
      <c r="J61" s="35">
        <v>15.563934426229508</v>
      </c>
      <c r="K61" s="35">
        <v>13.71965317919075</v>
      </c>
      <c r="L61" s="35">
        <v>10.177361702127659</v>
      </c>
      <c r="M61" s="35">
        <v>9.4397129529960537</v>
      </c>
      <c r="N61" s="4">
        <v>0.30499999999999999</v>
      </c>
      <c r="O61" s="4">
        <v>-3.5398230088495604</v>
      </c>
      <c r="P61" s="35">
        <v>1.7063408468506425</v>
      </c>
      <c r="Q61" s="36" t="str">
        <f t="shared" si="7"/>
        <v xml:space="preserve"> </v>
      </c>
      <c r="R61" s="36" t="str">
        <f t="shared" si="8"/>
        <v xml:space="preserve"> </v>
      </c>
      <c r="S61" s="37">
        <f t="shared" si="9"/>
        <v>0.30608805625407215</v>
      </c>
      <c r="T61" s="37" t="str">
        <f t="shared" si="10"/>
        <v/>
      </c>
      <c r="U61" s="37" t="str">
        <f t="shared" si="11"/>
        <v/>
      </c>
      <c r="V61" s="37" t="str">
        <f t="shared" si="12"/>
        <v/>
      </c>
      <c r="W61" s="37">
        <f t="shared" si="13"/>
        <v>0.30749175339512513</v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>
        <f t="shared" si="25"/>
        <v>35</v>
      </c>
      <c r="AB61" s="1" t="str">
        <f t="shared" si="16"/>
        <v xml:space="preserve"> </v>
      </c>
      <c r="AC61" s="1">
        <f t="shared" si="26"/>
        <v>20</v>
      </c>
      <c r="AD61" s="1" t="str">
        <f t="shared" si="17"/>
        <v xml:space="preserve"> </v>
      </c>
      <c r="AE61" s="1" t="str">
        <f t="shared" si="27"/>
        <v xml:space="preserve"> </v>
      </c>
      <c r="AF61" s="1" t="str">
        <f t="shared" si="28"/>
        <v xml:space="preserve"> </v>
      </c>
      <c r="AG61" s="38" t="str">
        <f t="shared" si="18"/>
        <v xml:space="preserve"> </v>
      </c>
      <c r="AH61" s="38" t="str">
        <f t="shared" si="19"/>
        <v xml:space="preserve"> </v>
      </c>
      <c r="AI61" s="1" t="str">
        <f t="shared" si="29"/>
        <v xml:space="preserve"> 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926</v>
      </c>
      <c r="AP61" t="s">
        <v>1054</v>
      </c>
      <c r="AQ61" s="22">
        <v>-23.125312456939252</v>
      </c>
      <c r="AR61" s="21">
        <v>-30.749175339512512</v>
      </c>
      <c r="AS61">
        <v>30.608805561407216</v>
      </c>
      <c r="AT61">
        <v>23.125312456939252</v>
      </c>
      <c r="AU61">
        <v>30.749175339512512</v>
      </c>
      <c r="AV61" t="s">
        <v>1754</v>
      </c>
    </row>
    <row r="62" spans="1:48" x14ac:dyDescent="0.25">
      <c r="A62" s="14">
        <v>6.4999999999999962E-10</v>
      </c>
      <c r="B62" t="s">
        <v>925</v>
      </c>
      <c r="C62" s="4">
        <v>8</v>
      </c>
      <c r="D62" s="4">
        <v>0</v>
      </c>
      <c r="E62" s="4">
        <v>5</v>
      </c>
      <c r="F62" s="4">
        <v>13</v>
      </c>
      <c r="G62" s="4">
        <v>430</v>
      </c>
      <c r="H62" s="4">
        <v>340</v>
      </c>
      <c r="I62" s="34">
        <v>4576.9835580409344</v>
      </c>
      <c r="J62" s="35">
        <v>15.246636771300448</v>
      </c>
      <c r="K62" s="35">
        <v>13.545816733067729</v>
      </c>
      <c r="L62" s="35">
        <v>9.0134722753346086</v>
      </c>
      <c r="M62" s="35">
        <v>8.1670928620928613</v>
      </c>
      <c r="N62" s="4">
        <v>0.20300000000000001</v>
      </c>
      <c r="O62" s="4" t="s">
        <v>161</v>
      </c>
      <c r="P62" s="35">
        <v>2.3823529411764706</v>
      </c>
      <c r="Q62" s="36" t="str">
        <f t="shared" si="7"/>
        <v xml:space="preserve"> </v>
      </c>
      <c r="R62" s="36" t="str">
        <f t="shared" si="8"/>
        <v xml:space="preserve"> </v>
      </c>
      <c r="S62" s="37">
        <f t="shared" si="9"/>
        <v>0.26470588300294112</v>
      </c>
      <c r="T62" s="37" t="str">
        <f t="shared" si="10"/>
        <v/>
      </c>
      <c r="U62" s="37" t="str">
        <f t="shared" si="11"/>
        <v/>
      </c>
      <c r="V62" s="37" t="str">
        <f t="shared" si="12"/>
        <v/>
      </c>
      <c r="W62" s="37">
        <f t="shared" si="13"/>
        <v>0.15796618164723752</v>
      </c>
      <c r="X62" s="37" t="str">
        <f t="shared" si="14"/>
        <v/>
      </c>
      <c r="Y62" s="1" t="str">
        <f t="shared" si="24"/>
        <v xml:space="preserve"> </v>
      </c>
      <c r="Z62" s="1" t="str">
        <f t="shared" si="15"/>
        <v xml:space="preserve"> </v>
      </c>
      <c r="AA62" s="1">
        <f t="shared" si="25"/>
        <v>47</v>
      </c>
      <c r="AB62" s="1" t="str">
        <f t="shared" si="16"/>
        <v xml:space="preserve"> </v>
      </c>
      <c r="AC62" s="1">
        <f t="shared" si="26"/>
        <v>29</v>
      </c>
      <c r="AD62" s="1" t="str">
        <f t="shared" si="17"/>
        <v xml:space="preserve"> </v>
      </c>
      <c r="AE62" s="1" t="str">
        <f t="shared" si="27"/>
        <v xml:space="preserve"> </v>
      </c>
      <c r="AF62" s="1" t="str">
        <f t="shared" si="28"/>
        <v xml:space="preserve"> </v>
      </c>
      <c r="AG62" s="38">
        <f t="shared" si="18"/>
        <v>2.3823529418264706</v>
      </c>
      <c r="AH62" s="38" t="str">
        <f t="shared" si="19"/>
        <v xml:space="preserve"> </v>
      </c>
      <c r="AI62" s="1">
        <f t="shared" si="29"/>
        <v>80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925</v>
      </c>
      <c r="AP62" t="s">
        <v>1028</v>
      </c>
      <c r="AQ62" s="22">
        <v>-20.615190540776762</v>
      </c>
      <c r="AR62" s="21">
        <v>-15.796618164723753</v>
      </c>
      <c r="AS62">
        <v>26.470588235294112</v>
      </c>
      <c r="AT62">
        <v>20.615190540776762</v>
      </c>
      <c r="AU62">
        <v>15.796618164723753</v>
      </c>
      <c r="AV62" t="s">
        <v>1755</v>
      </c>
    </row>
    <row r="63" spans="1:48" x14ac:dyDescent="0.25">
      <c r="A63" s="14">
        <v>6.5999999999999958E-10</v>
      </c>
      <c r="B63" t="s">
        <v>903</v>
      </c>
      <c r="C63" s="4">
        <v>5</v>
      </c>
      <c r="D63" s="4">
        <v>11</v>
      </c>
      <c r="E63" s="4">
        <v>9</v>
      </c>
      <c r="F63" s="4">
        <v>25</v>
      </c>
      <c r="G63" s="4">
        <v>276.5</v>
      </c>
      <c r="H63" s="4">
        <v>286.10000000000002</v>
      </c>
      <c r="I63" s="34">
        <v>6122.8846199946192</v>
      </c>
      <c r="J63" s="35">
        <v>10.878326996197719</v>
      </c>
      <c r="K63" s="35">
        <v>10.837121212121213</v>
      </c>
      <c r="L63" s="35">
        <v>5.3177515050856208</v>
      </c>
      <c r="M63" s="35">
        <v>5.3190200309852704</v>
      </c>
      <c r="N63" s="4">
        <v>0.26300000000000001</v>
      </c>
      <c r="O63" s="4">
        <v>-5.6074766355140113</v>
      </c>
      <c r="P63" s="35">
        <v>6.5711289758825586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 t="str">
        <f t="shared" si="12"/>
        <v/>
      </c>
      <c r="W63" s="37" t="str">
        <f t="shared" si="13"/>
        <v/>
      </c>
      <c r="X63" s="37">
        <f t="shared" si="14"/>
        <v>-0.31682527918307146</v>
      </c>
      <c r="Y63" s="1" t="str">
        <f t="shared" si="24"/>
        <v xml:space="preserve"> </v>
      </c>
      <c r="Z63" s="1" t="str">
        <f t="shared" si="15"/>
        <v xml:space="preserve"> </v>
      </c>
      <c r="AA63" s="1" t="str">
        <f t="shared" si="25"/>
        <v xml:space="preserve"> </v>
      </c>
      <c r="AB63" s="1">
        <f t="shared" si="16"/>
        <v>15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6.5711289765425587</v>
      </c>
      <c r="AH63" s="38" t="str">
        <f t="shared" si="19"/>
        <v xml:space="preserve"> </v>
      </c>
      <c r="AI63" s="1">
        <f t="shared" si="29"/>
        <v>16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903</v>
      </c>
      <c r="AP63" t="s">
        <v>1028</v>
      </c>
      <c r="AQ63" s="22">
        <v>13.942235058614184</v>
      </c>
      <c r="AR63" s="21">
        <v>31.682527918307144</v>
      </c>
      <c r="AS63">
        <v>-3.3554701153442945</v>
      </c>
      <c r="AT63">
        <v>-13.942235058614184</v>
      </c>
      <c r="AU63">
        <v>-31.682527918307144</v>
      </c>
      <c r="AV63" t="s">
        <v>1756</v>
      </c>
    </row>
    <row r="64" spans="1:48" x14ac:dyDescent="0.25">
      <c r="A64" s="14">
        <v>6.6999999999999955E-10</v>
      </c>
      <c r="B64" t="s">
        <v>885</v>
      </c>
      <c r="C64" s="4">
        <v>13</v>
      </c>
      <c r="D64" s="4">
        <v>2</v>
      </c>
      <c r="E64" s="4">
        <v>2</v>
      </c>
      <c r="F64" s="4">
        <v>17</v>
      </c>
      <c r="G64" s="4">
        <v>2355</v>
      </c>
      <c r="H64" s="4">
        <v>1847</v>
      </c>
      <c r="I64" s="34">
        <v>11842.705130109098</v>
      </c>
      <c r="J64" s="35">
        <v>11.302791144361784</v>
      </c>
      <c r="K64" s="35">
        <v>10.973614839936527</v>
      </c>
      <c r="L64" s="35">
        <v>7.3204724719101124</v>
      </c>
      <c r="M64" s="35">
        <v>7.1715652173913043</v>
      </c>
      <c r="N64" s="4">
        <v>1.7650000000000001</v>
      </c>
      <c r="O64" s="4">
        <v>16.33986928104575</v>
      </c>
      <c r="P64" s="35">
        <v>3.6634392888083505</v>
      </c>
      <c r="Q64" s="36">
        <f t="shared" si="7"/>
        <v>76.470588235964115</v>
      </c>
      <c r="R64" s="36" t="str">
        <f t="shared" si="8"/>
        <v xml:space="preserve"> </v>
      </c>
      <c r="S64" s="37">
        <f t="shared" si="9"/>
        <v>0.27504060705873851</v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 t="str">
        <f t="shared" si="25"/>
        <v xml:space="preserve"> </v>
      </c>
      <c r="AB64" s="1" t="str">
        <f t="shared" si="16"/>
        <v xml:space="preserve"> </v>
      </c>
      <c r="AC64" s="1">
        <f t="shared" si="26"/>
        <v>26</v>
      </c>
      <c r="AD64" s="1" t="str">
        <f t="shared" si="17"/>
        <v xml:space="preserve"> </v>
      </c>
      <c r="AE64" s="1">
        <f t="shared" si="27"/>
        <v>12</v>
      </c>
      <c r="AF64" s="1" t="str">
        <f t="shared" si="28"/>
        <v xml:space="preserve"> </v>
      </c>
      <c r="AG64" s="38">
        <f t="shared" si="18"/>
        <v>3.6634392894783505</v>
      </c>
      <c r="AH64" s="38" t="str">
        <f t="shared" si="19"/>
        <v xml:space="preserve"> </v>
      </c>
      <c r="AI64" s="1">
        <f t="shared" si="29"/>
        <v>52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885</v>
      </c>
      <c r="AP64" t="s">
        <v>1022</v>
      </c>
      <c r="AQ64" s="22">
        <v>10.584325712671895</v>
      </c>
      <c r="AR64" s="21">
        <v>5.9534517086337946</v>
      </c>
      <c r="AS64">
        <v>27.504060638873852</v>
      </c>
      <c r="AT64">
        <v>-10.584325712671895</v>
      </c>
      <c r="AU64">
        <v>-5.9534517086337946</v>
      </c>
      <c r="AV64" t="s">
        <v>1757</v>
      </c>
    </row>
    <row r="65" spans="1:48" x14ac:dyDescent="0.25">
      <c r="A65" s="14">
        <v>6.7999999999999951E-10</v>
      </c>
      <c r="B65" t="s">
        <v>911</v>
      </c>
      <c r="C65" s="4">
        <v>6</v>
      </c>
      <c r="D65" s="4">
        <v>6</v>
      </c>
      <c r="E65" s="4">
        <v>6</v>
      </c>
      <c r="F65" s="4">
        <v>18</v>
      </c>
      <c r="G65" s="4">
        <v>255</v>
      </c>
      <c r="H65" s="4">
        <v>248.35</v>
      </c>
      <c r="I65" s="34">
        <v>7744.8910105423329</v>
      </c>
      <c r="J65" s="35">
        <v>18.672932330827066</v>
      </c>
      <c r="K65" s="35">
        <v>17.246527777777775</v>
      </c>
      <c r="L65" s="35">
        <v>7.2656950502272002</v>
      </c>
      <c r="M65" s="35">
        <v>6.9547589359933504</v>
      </c>
      <c r="N65" s="4">
        <v>0.13300000000000001</v>
      </c>
      <c r="O65" s="4">
        <v>-5.0267960111254322</v>
      </c>
      <c r="P65" s="35">
        <v>3.5836521038856457</v>
      </c>
      <c r="Q65" s="36" t="str">
        <f t="shared" si="7"/>
        <v xml:space="preserve"> </v>
      </c>
      <c r="R65" s="36" t="str">
        <f t="shared" si="8"/>
        <v xml:space="preserve"> </v>
      </c>
      <c r="S65" s="37" t="str">
        <f t="shared" si="9"/>
        <v/>
      </c>
      <c r="T65" s="37" t="str">
        <f t="shared" si="10"/>
        <v/>
      </c>
      <c r="U65" s="37" t="str">
        <f t="shared" si="11"/>
        <v/>
      </c>
      <c r="V65" s="37" t="str">
        <f t="shared" si="12"/>
        <v/>
      </c>
      <c r="W65" s="37" t="str">
        <f t="shared" si="13"/>
        <v/>
      </c>
      <c r="X65" s="37" t="str">
        <f t="shared" si="14"/>
        <v/>
      </c>
      <c r="Y65" s="1" t="str">
        <f t="shared" si="24"/>
        <v xml:space="preserve"> </v>
      </c>
      <c r="Z65" s="1" t="str">
        <f t="shared" si="15"/>
        <v xml:space="preserve"> </v>
      </c>
      <c r="AA65" s="1" t="str">
        <f t="shared" si="25"/>
        <v xml:space="preserve"> </v>
      </c>
      <c r="AB65" s="1" t="str">
        <f t="shared" si="16"/>
        <v xml:space="preserve"> </v>
      </c>
      <c r="AC65" s="1" t="str">
        <f t="shared" si="26"/>
        <v xml:space="preserve"> </v>
      </c>
      <c r="AD65" s="1" t="str">
        <f t="shared" si="17"/>
        <v xml:space="preserve"> </v>
      </c>
      <c r="AE65" s="1" t="str">
        <f t="shared" si="27"/>
        <v xml:space="preserve"> </v>
      </c>
      <c r="AF65" s="1" t="str">
        <f t="shared" si="28"/>
        <v xml:space="preserve"> </v>
      </c>
      <c r="AG65" s="38">
        <f t="shared" si="18"/>
        <v>3.5836521045656458</v>
      </c>
      <c r="AH65" s="38" t="str">
        <f t="shared" si="19"/>
        <v xml:space="preserve"> </v>
      </c>
      <c r="AI65" s="1">
        <f t="shared" si="29"/>
        <v>54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911</v>
      </c>
      <c r="AP65" t="s">
        <v>1020</v>
      </c>
      <c r="AQ65" s="22">
        <v>-47.720400559239827</v>
      </c>
      <c r="AR65" s="21">
        <v>6.6571805257758854</v>
      </c>
      <c r="AS65">
        <v>2.6776726394201811</v>
      </c>
      <c r="AT65">
        <v>47.720400559239827</v>
      </c>
      <c r="AU65">
        <v>-6.6571805257758854</v>
      </c>
      <c r="AV65" t="s">
        <v>1758</v>
      </c>
    </row>
    <row r="66" spans="1:48" x14ac:dyDescent="0.25">
      <c r="A66" s="14">
        <v>6.8999999999999948E-10</v>
      </c>
      <c r="B66" t="s">
        <v>844</v>
      </c>
      <c r="C66" s="4">
        <v>11</v>
      </c>
      <c r="D66" s="4">
        <v>0</v>
      </c>
      <c r="E66" s="4">
        <v>9</v>
      </c>
      <c r="F66" s="4">
        <v>20</v>
      </c>
      <c r="G66" s="4">
        <v>930</v>
      </c>
      <c r="H66" s="4">
        <v>816</v>
      </c>
      <c r="I66" s="34">
        <v>36526.235396128781</v>
      </c>
      <c r="J66" s="35">
        <v>14.117647058823531</v>
      </c>
      <c r="K66" s="35">
        <v>13.760539629005059</v>
      </c>
      <c r="L66" s="35">
        <v>10.367518069856652</v>
      </c>
      <c r="M66" s="35">
        <v>9.7227374515451856</v>
      </c>
      <c r="N66" s="4">
        <v>0.57799999999999996</v>
      </c>
      <c r="O66" s="4">
        <v>-3.2432432432432461</v>
      </c>
      <c r="P66" s="35">
        <v>5.8088235294117654</v>
      </c>
      <c r="Q66" s="36" t="str">
        <f t="shared" si="7"/>
        <v xml:space="preserve"> 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>
        <f t="shared" si="13"/>
        <v>0.33192125584753884</v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>
        <f t="shared" si="25"/>
        <v>31</v>
      </c>
      <c r="AB66" s="1" t="str">
        <f t="shared" si="16"/>
        <v xml:space="preserve"> </v>
      </c>
      <c r="AC66" s="1" t="str">
        <f t="shared" si="26"/>
        <v xml:space="preserve"> 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5.8088235301017654</v>
      </c>
      <c r="AH66" s="38" t="str">
        <f t="shared" si="19"/>
        <v xml:space="preserve"> </v>
      </c>
      <c r="AI66" s="1">
        <f t="shared" si="29"/>
        <v>24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844</v>
      </c>
      <c r="AP66" t="s">
        <v>1026</v>
      </c>
      <c r="AQ66" s="22">
        <v>-11.683823490352463</v>
      </c>
      <c r="AR66" s="21">
        <v>-33.192125584753882</v>
      </c>
      <c r="AS66">
        <v>13.970588235294112</v>
      </c>
      <c r="AT66">
        <v>11.683823490352463</v>
      </c>
      <c r="AU66">
        <v>33.192125584753882</v>
      </c>
      <c r="AV66" t="s">
        <v>1759</v>
      </c>
    </row>
    <row r="67" spans="1:48" x14ac:dyDescent="0.25">
      <c r="A67" s="14">
        <v>6.9999999999999944E-10</v>
      </c>
      <c r="B67" t="s">
        <v>927</v>
      </c>
      <c r="C67" s="4">
        <v>9</v>
      </c>
      <c r="D67" s="4">
        <v>0</v>
      </c>
      <c r="E67" s="4">
        <v>2</v>
      </c>
      <c r="F67" s="4">
        <v>11</v>
      </c>
      <c r="G67" s="4">
        <v>4550</v>
      </c>
      <c r="H67" s="4">
        <v>3182</v>
      </c>
      <c r="I67" s="34">
        <v>8726.1352887474532</v>
      </c>
      <c r="J67" s="35">
        <v>23.016639713995584</v>
      </c>
      <c r="K67" s="35">
        <v>18.760126400158075</v>
      </c>
      <c r="L67" s="35">
        <v>18.143561330103502</v>
      </c>
      <c r="M67" s="35">
        <v>15.719833685164916</v>
      </c>
      <c r="N67" s="4">
        <v>1.41</v>
      </c>
      <c r="O67" s="4">
        <v>39.846743295019152</v>
      </c>
      <c r="P67" s="35">
        <v>0.80404070452426979</v>
      </c>
      <c r="Q67" s="36">
        <f t="shared" si="7"/>
        <v>81.818181818881811</v>
      </c>
      <c r="R67" s="36" t="str">
        <f t="shared" si="8"/>
        <v xml:space="preserve"> </v>
      </c>
      <c r="S67" s="37">
        <f t="shared" si="9"/>
        <v>0.42991829108340668</v>
      </c>
      <c r="T67" s="37" t="str">
        <f t="shared" si="10"/>
        <v/>
      </c>
      <c r="U67" s="37">
        <f t="shared" si="11"/>
        <v>0.82083198173756777</v>
      </c>
      <c r="V67" s="37" t="str">
        <f t="shared" si="12"/>
        <v/>
      </c>
      <c r="W67" s="37">
        <f t="shared" si="13"/>
        <v>1.3309141907936342</v>
      </c>
      <c r="X67" s="37" t="str">
        <f t="shared" si="14"/>
        <v/>
      </c>
      <c r="Y67" s="1">
        <f t="shared" si="24"/>
        <v>6</v>
      </c>
      <c r="Z67" s="1" t="str">
        <f t="shared" si="15"/>
        <v xml:space="preserve"> </v>
      </c>
      <c r="AA67" s="1">
        <f t="shared" si="25"/>
        <v>6</v>
      </c>
      <c r="AB67" s="1" t="str">
        <f t="shared" si="16"/>
        <v xml:space="preserve"> </v>
      </c>
      <c r="AC67" s="1">
        <f t="shared" si="26"/>
        <v>4</v>
      </c>
      <c r="AD67" s="1" t="str">
        <f t="shared" si="17"/>
        <v xml:space="preserve"> </v>
      </c>
      <c r="AE67" s="1">
        <f t="shared" si="27"/>
        <v>7</v>
      </c>
      <c r="AF67" s="1" t="str">
        <f t="shared" si="28"/>
        <v xml:space="preserve"> </v>
      </c>
      <c r="AG67" s="38" t="str">
        <f t="shared" si="18"/>
        <v xml:space="preserve"> </v>
      </c>
      <c r="AH67" s="38" t="str">
        <f t="shared" si="19"/>
        <v xml:space="preserve"> </v>
      </c>
      <c r="AI67" s="1" t="str">
        <f t="shared" si="29"/>
        <v xml:space="preserve"> 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927</v>
      </c>
      <c r="AP67" t="s">
        <v>1054</v>
      </c>
      <c r="AQ67" s="22">
        <v>-82.083198173756784</v>
      </c>
      <c r="AR67" s="21">
        <v>-133.09141907936342</v>
      </c>
      <c r="AS67">
        <v>42.991829038340668</v>
      </c>
      <c r="AT67">
        <v>82.083198173756784</v>
      </c>
      <c r="AU67">
        <v>133.09141907936342</v>
      </c>
      <c r="AV67" t="s">
        <v>1760</v>
      </c>
    </row>
    <row r="68" spans="1:48" x14ac:dyDescent="0.25">
      <c r="A68" s="14">
        <v>7.0999999999999941E-10</v>
      </c>
      <c r="B68" t="s">
        <v>884</v>
      </c>
      <c r="C68" s="4">
        <v>4</v>
      </c>
      <c r="D68" s="4">
        <v>7</v>
      </c>
      <c r="E68" s="4">
        <v>12</v>
      </c>
      <c r="F68" s="4">
        <v>23</v>
      </c>
      <c r="G68" s="4">
        <v>5550</v>
      </c>
      <c r="H68" s="4">
        <v>5310</v>
      </c>
      <c r="I68" s="34">
        <v>9769.3226968700674</v>
      </c>
      <c r="J68" s="35">
        <v>12.235023041474655</v>
      </c>
      <c r="K68" s="35">
        <v>11.836825679893002</v>
      </c>
      <c r="L68" s="35">
        <v>9.637528093419462</v>
      </c>
      <c r="M68" s="35">
        <v>9.5718622928812831</v>
      </c>
      <c r="N68" s="4">
        <v>4.34</v>
      </c>
      <c r="O68" s="4" t="s">
        <v>161</v>
      </c>
      <c r="P68" s="35">
        <v>3.0470809792843694</v>
      </c>
      <c r="Q68" s="36" t="str">
        <f t="shared" si="7"/>
        <v xml:space="preserve"> </v>
      </c>
      <c r="R68" s="36" t="str">
        <f t="shared" si="8"/>
        <v xml:space="preserve"> </v>
      </c>
      <c r="S68" s="37" t="str">
        <f t="shared" si="9"/>
        <v/>
      </c>
      <c r="T68" s="37" t="str">
        <f t="shared" si="10"/>
        <v/>
      </c>
      <c r="U68" s="37" t="str">
        <f t="shared" si="11"/>
        <v/>
      </c>
      <c r="V68" s="37" t="str">
        <f t="shared" si="12"/>
        <v/>
      </c>
      <c r="W68" s="37">
        <f t="shared" si="13"/>
        <v>0.2381390063620763</v>
      </c>
      <c r="X68" s="37" t="str">
        <f t="shared" si="14"/>
        <v/>
      </c>
      <c r="Y68" s="1" t="str">
        <f t="shared" si="24"/>
        <v xml:space="preserve"> </v>
      </c>
      <c r="Z68" s="1" t="str">
        <f t="shared" si="15"/>
        <v xml:space="preserve"> </v>
      </c>
      <c r="AA68" s="1">
        <f t="shared" si="25"/>
        <v>41</v>
      </c>
      <c r="AB68" s="1" t="str">
        <f t="shared" si="16"/>
        <v xml:space="preserve"> </v>
      </c>
      <c r="AC68" s="1" t="str">
        <f t="shared" si="26"/>
        <v xml:space="preserve"> </v>
      </c>
      <c r="AD68" s="1" t="str">
        <f t="shared" si="17"/>
        <v xml:space="preserve"> </v>
      </c>
      <c r="AE68" s="1" t="str">
        <f t="shared" si="27"/>
        <v xml:space="preserve"> </v>
      </c>
      <c r="AF68" s="1" t="str">
        <f t="shared" si="28"/>
        <v xml:space="preserve"> </v>
      </c>
      <c r="AG68" s="38">
        <f t="shared" si="18"/>
        <v>3.0470809799943694</v>
      </c>
      <c r="AH68" s="38" t="str">
        <f t="shared" si="19"/>
        <v xml:space="preserve"> </v>
      </c>
      <c r="AI68" s="1">
        <f t="shared" si="29"/>
        <v>66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884</v>
      </c>
      <c r="AP68" t="s">
        <v>1028</v>
      </c>
      <c r="AQ68" s="22">
        <v>3.2094974416847499</v>
      </c>
      <c r="AR68" s="21">
        <v>-23.813900636207631</v>
      </c>
      <c r="AS68">
        <v>4.5197740112994378</v>
      </c>
      <c r="AT68">
        <v>-3.2094974416847499</v>
      </c>
      <c r="AU68">
        <v>23.813900636207631</v>
      </c>
      <c r="AV68" t="s">
        <v>1761</v>
      </c>
    </row>
    <row r="69" spans="1:48" x14ac:dyDescent="0.25">
      <c r="A69" s="14">
        <v>7.1999999999999937E-10</v>
      </c>
      <c r="B69" t="s">
        <v>870</v>
      </c>
      <c r="C69" s="4">
        <v>3</v>
      </c>
      <c r="D69" s="4">
        <v>0</v>
      </c>
      <c r="E69" s="4">
        <v>0</v>
      </c>
      <c r="F69" s="4">
        <v>3</v>
      </c>
      <c r="G69" s="4" t="s">
        <v>161</v>
      </c>
      <c r="H69" s="4" t="s">
        <v>161</v>
      </c>
      <c r="I69" s="34" t="s">
        <v>161</v>
      </c>
      <c r="J69" s="35" t="s">
        <v>1019</v>
      </c>
      <c r="K69" s="35" t="s">
        <v>1019</v>
      </c>
      <c r="L69" s="35" t="s">
        <v>1019</v>
      </c>
      <c r="M69" s="35" t="s">
        <v>1019</v>
      </c>
      <c r="N69" s="4">
        <v>0.223</v>
      </c>
      <c r="O69" s="4" t="s">
        <v>161</v>
      </c>
      <c r="P69" s="35" t="s">
        <v>166</v>
      </c>
      <c r="Q69" s="36">
        <f t="shared" si="7"/>
        <v>100.00000000071999</v>
      </c>
      <c r="R69" s="36" t="str">
        <f t="shared" si="8"/>
        <v xml:space="preserve"> </v>
      </c>
      <c r="S69" s="37" t="str">
        <f t="shared" si="9"/>
        <v xml:space="preserve"> </v>
      </c>
      <c r="T69" s="37" t="str">
        <f t="shared" si="10"/>
        <v xml:space="preserve"> </v>
      </c>
      <c r="U69" s="37" t="str">
        <f t="shared" si="11"/>
        <v xml:space="preserve"> </v>
      </c>
      <c r="V69" s="37" t="str">
        <f t="shared" si="12"/>
        <v xml:space="preserve"> </v>
      </c>
      <c r="W69" s="37" t="str">
        <f t="shared" si="13"/>
        <v xml:space="preserve"> </v>
      </c>
      <c r="X69" s="37" t="str">
        <f t="shared" si="14"/>
        <v xml:space="preserve"> </v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 t="str">
        <f t="shared" si="26"/>
        <v xml:space="preserve"> </v>
      </c>
      <c r="AD69" s="1" t="str">
        <f t="shared" si="17"/>
        <v xml:space="preserve"> </v>
      </c>
      <c r="AE69" s="1">
        <f t="shared" si="27"/>
        <v>1</v>
      </c>
      <c r="AF69" s="1" t="str">
        <f t="shared" si="28"/>
        <v xml:space="preserve"> </v>
      </c>
      <c r="AG69" s="38" t="str">
        <f t="shared" si="18"/>
        <v xml:space="preserve"> </v>
      </c>
      <c r="AH69" s="38" t="str">
        <f t="shared" si="19"/>
        <v xml:space="preserve"> </v>
      </c>
      <c r="AI69" s="1" t="str">
        <f t="shared" si="29"/>
        <v xml:space="preserve"> 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870</v>
      </c>
      <c r="AP69" t="s">
        <v>1024</v>
      </c>
      <c r="AQ69" s="22" t="e">
        <v>#VALUE!</v>
      </c>
      <c r="AR69" s="21" t="e">
        <v>#VALUE!</v>
      </c>
      <c r="AS69" t="s">
        <v>166</v>
      </c>
      <c r="AT69" t="e">
        <v>#VALUE!</v>
      </c>
      <c r="AU69" t="e">
        <v>#VALUE!</v>
      </c>
      <c r="AV69" t="s">
        <v>1762</v>
      </c>
    </row>
    <row r="70" spans="1:48" x14ac:dyDescent="0.25">
      <c r="A70" s="14">
        <v>7.2999999999999934E-10</v>
      </c>
      <c r="B70" t="s">
        <v>893</v>
      </c>
      <c r="C70" s="4">
        <v>4</v>
      </c>
      <c r="D70" s="4">
        <v>8</v>
      </c>
      <c r="E70" s="4">
        <v>7</v>
      </c>
      <c r="F70" s="4">
        <v>19</v>
      </c>
      <c r="G70" s="4">
        <v>7000</v>
      </c>
      <c r="H70" s="4">
        <v>6570</v>
      </c>
      <c r="I70" s="34">
        <v>7028.4934730378091</v>
      </c>
      <c r="J70" s="35">
        <v>16.726069246435845</v>
      </c>
      <c r="K70" s="35">
        <v>15.721464465183058</v>
      </c>
      <c r="L70" s="35">
        <v>11.192750809061488</v>
      </c>
      <c r="M70" s="35">
        <v>10.724726963762619</v>
      </c>
      <c r="N70" s="4">
        <v>3.907</v>
      </c>
      <c r="O70" s="4">
        <v>3.5194744251525192</v>
      </c>
      <c r="P70" s="35">
        <v>3.0669710806697106</v>
      </c>
      <c r="Q70" s="36" t="str">
        <f t="shared" si="7"/>
        <v xml:space="preserve"> </v>
      </c>
      <c r="R70" s="36" t="str">
        <f t="shared" si="8"/>
        <v xml:space="preserve"> </v>
      </c>
      <c r="S70" s="37" t="str">
        <f t="shared" si="9"/>
        <v/>
      </c>
      <c r="T70" s="37" t="str">
        <f t="shared" si="10"/>
        <v/>
      </c>
      <c r="U70" s="37" t="str">
        <f t="shared" si="11"/>
        <v/>
      </c>
      <c r="V70" s="37" t="str">
        <f t="shared" si="12"/>
        <v/>
      </c>
      <c r="W70" s="37">
        <f t="shared" si="13"/>
        <v>0.43793940010946697</v>
      </c>
      <c r="X70" s="37" t="str">
        <f t="shared" si="14"/>
        <v/>
      </c>
      <c r="Y70" s="1" t="str">
        <f t="shared" si="24"/>
        <v xml:space="preserve"> </v>
      </c>
      <c r="Z70" s="1" t="str">
        <f t="shared" si="15"/>
        <v xml:space="preserve"> </v>
      </c>
      <c r="AA70" s="1">
        <f t="shared" si="25"/>
        <v>24</v>
      </c>
      <c r="AB70" s="1" t="str">
        <f t="shared" si="16"/>
        <v xml:space="preserve"> </v>
      </c>
      <c r="AC70" s="1" t="str">
        <f t="shared" si="26"/>
        <v xml:space="preserve"> 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>
        <f t="shared" si="18"/>
        <v>3.0669710813997106</v>
      </c>
      <c r="AH70" s="38" t="str">
        <f t="shared" si="19"/>
        <v xml:space="preserve"> </v>
      </c>
      <c r="AI70" s="1">
        <f t="shared" si="29"/>
        <v>65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893</v>
      </c>
      <c r="AP70" t="s">
        <v>1028</v>
      </c>
      <c r="AQ70" s="22">
        <v>-32.318888382950028</v>
      </c>
      <c r="AR70" s="21">
        <v>-43.793940010946699</v>
      </c>
      <c r="AS70">
        <v>6.5449010654490047</v>
      </c>
      <c r="AT70">
        <v>32.318888382950028</v>
      </c>
      <c r="AU70">
        <v>43.793940010946699</v>
      </c>
      <c r="AV70" t="s">
        <v>1763</v>
      </c>
    </row>
    <row r="71" spans="1:48" x14ac:dyDescent="0.25">
      <c r="A71" s="14">
        <v>7.3999999999999931E-10</v>
      </c>
      <c r="B71" t="s">
        <v>837</v>
      </c>
      <c r="C71" s="4">
        <v>15</v>
      </c>
      <c r="D71" s="4">
        <v>0</v>
      </c>
      <c r="E71" s="4">
        <v>8</v>
      </c>
      <c r="F71" s="4">
        <v>23</v>
      </c>
      <c r="G71" s="4">
        <v>2141.5</v>
      </c>
      <c r="H71" s="4">
        <v>1558.5</v>
      </c>
      <c r="I71" s="34">
        <v>53203.834316303735</v>
      </c>
      <c r="J71" s="35">
        <v>9.4626593806921679</v>
      </c>
      <c r="K71" s="35">
        <v>8.5867768595041323</v>
      </c>
      <c r="L71" s="35" t="s">
        <v>1019</v>
      </c>
      <c r="M71" s="35" t="s">
        <v>1019</v>
      </c>
      <c r="N71" s="4">
        <v>1.5050000000000001</v>
      </c>
      <c r="O71" s="4" t="s">
        <v>161</v>
      </c>
      <c r="P71" s="35">
        <v>3.5611164581328203</v>
      </c>
      <c r="Q71" s="36" t="str">
        <f t="shared" si="7"/>
        <v xml:space="preserve"> </v>
      </c>
      <c r="R71" s="36" t="str">
        <f t="shared" si="8"/>
        <v xml:space="preserve"> </v>
      </c>
      <c r="S71" s="37">
        <f t="shared" si="9"/>
        <v>0.37407763949521339</v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 t="str">
        <f t="shared" si="13"/>
        <v xml:space="preserve"> </v>
      </c>
      <c r="X71" s="37" t="str">
        <f t="shared" si="14"/>
        <v xml:space="preserve"> </v>
      </c>
      <c r="Y71" s="1" t="str">
        <f t="shared" si="24"/>
        <v xml:space="preserve"> </v>
      </c>
      <c r="Z71" s="1" t="str">
        <f t="shared" si="15"/>
        <v xml:space="preserve"> </v>
      </c>
      <c r="AA71" s="1" t="str">
        <f t="shared" si="25"/>
        <v xml:space="preserve"> </v>
      </c>
      <c r="AB71" s="1" t="str">
        <f t="shared" si="16"/>
        <v xml:space="preserve"> </v>
      </c>
      <c r="AC71" s="1">
        <f t="shared" si="26"/>
        <v>7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3.5611164588728204</v>
      </c>
      <c r="AH71" s="38" t="str">
        <f t="shared" si="19"/>
        <v xml:space="preserve"> </v>
      </c>
      <c r="AI71" s="1">
        <f t="shared" si="29"/>
        <v>56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837</v>
      </c>
      <c r="AP71" t="s">
        <v>1024</v>
      </c>
      <c r="AQ71" s="22">
        <v>25.141493081735899</v>
      </c>
      <c r="AR71" s="21" t="e">
        <v>#VALUE!</v>
      </c>
      <c r="AS71">
        <v>37.40776387552134</v>
      </c>
      <c r="AT71">
        <v>-25.141493081735899</v>
      </c>
      <c r="AU71" t="e">
        <v>#VALUE!</v>
      </c>
      <c r="AV71" t="s">
        <v>1764</v>
      </c>
    </row>
    <row r="72" spans="1:48" x14ac:dyDescent="0.25">
      <c r="A72" s="14">
        <v>7.4999999999999927E-10</v>
      </c>
      <c r="B72" t="s">
        <v>875</v>
      </c>
      <c r="C72" s="4">
        <v>6</v>
      </c>
      <c r="D72" s="4">
        <v>4</v>
      </c>
      <c r="E72" s="4">
        <v>9</v>
      </c>
      <c r="F72" s="4">
        <v>19</v>
      </c>
      <c r="G72" s="4">
        <v>2795</v>
      </c>
      <c r="H72" s="4">
        <v>2259</v>
      </c>
      <c r="I72" s="34">
        <v>9400.2407034398821</v>
      </c>
      <c r="J72" s="35">
        <v>8.0021253985122218</v>
      </c>
      <c r="K72" s="35">
        <v>7.7735719201651747</v>
      </c>
      <c r="L72" s="35">
        <v>5.3536263425512454</v>
      </c>
      <c r="M72" s="35">
        <v>5.1854676258992809</v>
      </c>
      <c r="N72" s="4">
        <v>2.7450000000000001</v>
      </c>
      <c r="O72" s="4">
        <v>11.359026369168369</v>
      </c>
      <c r="P72" s="35">
        <v>10.402833111996459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7" si="35">IF(ISERROR((IF((G72/H72-1)&gt;($S$5/100),(G72/H72-1)+A72,"")))=TRUE," ",((IF((G72/H72-1)&gt;($S$5/100),(G72/H72-1)+A72,""))))</f>
        <v>0.23727313045340853</v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 t="str">
        <f t="shared" ref="V72:V107" si="38">IF(ISERROR((IF(((J72/$J$6-1))&lt;($V$5/100),((J72/$J$6-1)),"")))=TRUE," ",((IF(((J72/$J$6-1))&lt;($V$5/100),((J72/$J$6-1)),""))))</f>
        <v/>
      </c>
      <c r="W72" s="37" t="str">
        <f t="shared" ref="W72:W107" si="39">IF(ISERROR((IF(((L72/$L$6-1))&gt;($W$5/100),((L72/$L$6-1)),"")))=TRUE," ",((IF(((L72/$L$6-1))&gt;($W$5/100),((L72/$L$6-1)),""))))</f>
        <v/>
      </c>
      <c r="X72" s="37">
        <f t="shared" ref="X72:X107" si="40">IF(ISERROR((IF(((L72/$L$6-1))&lt;($X$5/100),((L72/$L$6-1)),"")))=TRUE," ",((IF(((L72/$L$6-1))&lt;($X$5/100),((L72/$L$6-1)),""))))</f>
        <v>-0.31221641732736205</v>
      </c>
      <c r="Y72" s="1" t="str">
        <f t="shared" si="24"/>
        <v xml:space="preserve"> </v>
      </c>
      <c r="Z72" s="1" t="str">
        <f t="shared" ref="Z72:Z107" si="41">IF(ISERROR((RANK(V72,V$7:V$184,1)))=TRUE," ",((RANK(V72,V$7:V$184,1))))</f>
        <v xml:space="preserve"> </v>
      </c>
      <c r="AA72" s="1" t="str">
        <f t="shared" si="25"/>
        <v xml:space="preserve"> </v>
      </c>
      <c r="AB72" s="1">
        <f t="shared" ref="AB72:AB107" si="42">IF(ISERROR((RANK(X72,X$7:X$184,1)))=TRUE," ",((RANK(X72,X$7:X$184,1))))</f>
        <v>16</v>
      </c>
      <c r="AC72" s="1">
        <f t="shared" si="26"/>
        <v>37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10.402833112746459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2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875</v>
      </c>
      <c r="AP72" t="s">
        <v>1028</v>
      </c>
      <c r="AQ72" s="22">
        <v>36.695686127346704</v>
      </c>
      <c r="AR72" s="21">
        <v>31.221641732736206</v>
      </c>
      <c r="AS72">
        <v>23.727312970340854</v>
      </c>
      <c r="AT72">
        <v>-36.695686127346704</v>
      </c>
      <c r="AU72">
        <v>-31.221641732736206</v>
      </c>
      <c r="AV72" t="s">
        <v>1765</v>
      </c>
    </row>
    <row r="73" spans="1:48" x14ac:dyDescent="0.25">
      <c r="A73" s="14">
        <v>7.5999999999999924E-10</v>
      </c>
      <c r="B73" t="s">
        <v>904</v>
      </c>
      <c r="C73" s="4">
        <v>1</v>
      </c>
      <c r="D73" s="4">
        <v>11</v>
      </c>
      <c r="E73" s="4">
        <v>7</v>
      </c>
      <c r="F73" s="4">
        <v>19</v>
      </c>
      <c r="G73" s="4">
        <v>800</v>
      </c>
      <c r="H73" s="4">
        <v>817.4</v>
      </c>
      <c r="I73" s="34">
        <v>8408.9239170764613</v>
      </c>
      <c r="J73" s="35">
        <v>14.492907801418438</v>
      </c>
      <c r="K73" s="35">
        <v>12.9540412044374</v>
      </c>
      <c r="L73" s="35">
        <v>9.7977569725419205</v>
      </c>
      <c r="M73" s="35">
        <v>9.0441337771197556</v>
      </c>
      <c r="N73" s="4">
        <v>0.50700000000000001</v>
      </c>
      <c r="O73" s="4">
        <v>-14.226804123711331</v>
      </c>
      <c r="P73" s="35">
        <v>2.6180572547100565</v>
      </c>
      <c r="Q73" s="36" t="str">
        <f t="shared" si="33"/>
        <v xml:space="preserve"> </v>
      </c>
      <c r="R73" s="36" t="str">
        <f t="shared" si="34"/>
        <v xml:space="preserve"> </v>
      </c>
      <c r="S73" s="37" t="str">
        <f t="shared" si="35"/>
        <v/>
      </c>
      <c r="T73" s="37" t="str">
        <f t="shared" si="36"/>
        <v/>
      </c>
      <c r="U73" s="37" t="str">
        <f t="shared" si="37"/>
        <v/>
      </c>
      <c r="V73" s="37" t="str">
        <f t="shared" si="38"/>
        <v/>
      </c>
      <c r="W73" s="37">
        <f t="shared" si="39"/>
        <v>0.25872370642875087</v>
      </c>
      <c r="X73" s="37" t="str">
        <f t="shared" si="40"/>
        <v/>
      </c>
      <c r="Y73" s="1" t="str">
        <f t="shared" si="24"/>
        <v xml:space="preserve"> </v>
      </c>
      <c r="Z73" s="1" t="str">
        <f t="shared" si="41"/>
        <v xml:space="preserve"> </v>
      </c>
      <c r="AA73" s="1">
        <f t="shared" si="25"/>
        <v>39</v>
      </c>
      <c r="AB73" s="1" t="str">
        <f t="shared" si="42"/>
        <v xml:space="preserve"> </v>
      </c>
      <c r="AC73" s="1" t="str">
        <f t="shared" si="26"/>
        <v xml:space="preserve"> </v>
      </c>
      <c r="AD73" s="1" t="str">
        <f t="shared" si="43"/>
        <v xml:space="preserve"> </v>
      </c>
      <c r="AE73" s="1" t="str">
        <f t="shared" si="27"/>
        <v xml:space="preserve"> </v>
      </c>
      <c r="AF73" s="1" t="str">
        <f t="shared" si="28"/>
        <v xml:space="preserve"> </v>
      </c>
      <c r="AG73" s="38">
        <f t="shared" si="44"/>
        <v>2.6180572554700565</v>
      </c>
      <c r="AH73" s="38" t="str">
        <f t="shared" si="45"/>
        <v xml:space="preserve"> </v>
      </c>
      <c r="AI73" s="1">
        <f t="shared" si="29"/>
        <v>72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904</v>
      </c>
      <c r="AP73" t="s">
        <v>1047</v>
      </c>
      <c r="AQ73" s="22">
        <v>-14.652487770186129</v>
      </c>
      <c r="AR73" s="21">
        <v>-25.872370642875087</v>
      </c>
      <c r="AS73">
        <v>-2.1287007585025663</v>
      </c>
      <c r="AT73">
        <v>14.652487770186129</v>
      </c>
      <c r="AU73">
        <v>25.872370642875087</v>
      </c>
      <c r="AV73" t="s">
        <v>1766</v>
      </c>
    </row>
    <row r="74" spans="1:48" x14ac:dyDescent="0.25">
      <c r="A74" s="14">
        <v>7.699999999999992E-10</v>
      </c>
      <c r="B74" t="s">
        <v>841</v>
      </c>
      <c r="C74" s="4">
        <v>11</v>
      </c>
      <c r="D74" s="4">
        <v>3</v>
      </c>
      <c r="E74" s="4">
        <v>11</v>
      </c>
      <c r="F74" s="4">
        <v>25</v>
      </c>
      <c r="G74" s="4">
        <v>6900</v>
      </c>
      <c r="H74" s="4">
        <v>6612</v>
      </c>
      <c r="I74" s="34">
        <v>61573.857933758962</v>
      </c>
      <c r="J74" s="35">
        <v>18.521008403361343</v>
      </c>
      <c r="K74" s="35">
        <v>17.372569626904887</v>
      </c>
      <c r="L74" s="35">
        <v>14.947150176416351</v>
      </c>
      <c r="M74" s="35">
        <v>14.111453948815857</v>
      </c>
      <c r="N74" s="4">
        <v>3.323</v>
      </c>
      <c r="O74" s="4" t="s">
        <v>161</v>
      </c>
      <c r="P74" s="35">
        <v>2.7646702964307321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>
        <f t="shared" si="39"/>
        <v>0.92026933545431433</v>
      </c>
      <c r="X74" s="37" t="str">
        <f t="shared" si="40"/>
        <v/>
      </c>
      <c r="Y74" s="1" t="str">
        <f t="shared" si="24"/>
        <v xml:space="preserve"> </v>
      </c>
      <c r="Z74" s="1" t="str">
        <f t="shared" si="41"/>
        <v xml:space="preserve"> </v>
      </c>
      <c r="AA74" s="1">
        <f t="shared" si="25"/>
        <v>8</v>
      </c>
      <c r="AB74" s="1" t="str">
        <f t="shared" si="42"/>
        <v xml:space="preserve"> 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2.7646702972007322</v>
      </c>
      <c r="AH74" s="38" t="str">
        <f t="shared" si="45"/>
        <v xml:space="preserve"> </v>
      </c>
      <c r="AI74" s="1">
        <f t="shared" si="29"/>
        <v>70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841</v>
      </c>
      <c r="AP74" t="s">
        <v>1020</v>
      </c>
      <c r="AQ74" s="22">
        <v>-46.518539864724275</v>
      </c>
      <c r="AR74" s="21">
        <v>-92.026933545431433</v>
      </c>
      <c r="AS74">
        <v>4.3557168784029043</v>
      </c>
      <c r="AT74">
        <v>46.518539864724275</v>
      </c>
      <c r="AU74">
        <v>92.026933545431433</v>
      </c>
      <c r="AV74" t="s">
        <v>1767</v>
      </c>
    </row>
    <row r="75" spans="1:48" x14ac:dyDescent="0.25">
      <c r="A75" s="14">
        <v>7.7999999999999917E-10</v>
      </c>
      <c r="B75" t="s">
        <v>874</v>
      </c>
      <c r="C75" s="4">
        <v>16</v>
      </c>
      <c r="D75" s="4">
        <v>0</v>
      </c>
      <c r="E75" s="4">
        <v>9</v>
      </c>
      <c r="F75" s="4">
        <v>25</v>
      </c>
      <c r="G75" s="4">
        <v>300</v>
      </c>
      <c r="H75" s="4">
        <v>241.9</v>
      </c>
      <c r="I75" s="34">
        <v>38386.44788000526</v>
      </c>
      <c r="J75" s="35">
        <v>8.5477031802120127</v>
      </c>
      <c r="K75" s="35">
        <v>7.4202453987730062</v>
      </c>
      <c r="L75" s="35" t="s">
        <v>1019</v>
      </c>
      <c r="M75" s="35" t="s">
        <v>1019</v>
      </c>
      <c r="N75" s="4">
        <v>0.27200000000000002</v>
      </c>
      <c r="O75" s="4">
        <v>159.24575687608862</v>
      </c>
      <c r="P75" s="35">
        <v>4.5059942124844978</v>
      </c>
      <c r="Q75" s="36" t="str">
        <f t="shared" si="33"/>
        <v xml:space="preserve"> </v>
      </c>
      <c r="R75" s="36" t="str">
        <f t="shared" si="34"/>
        <v xml:space="preserve"> </v>
      </c>
      <c r="S75" s="37">
        <f t="shared" si="35"/>
        <v>0.24018189412435714</v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 xml:space="preserve"> </v>
      </c>
      <c r="X75" s="37" t="str">
        <f t="shared" si="40"/>
        <v xml:space="preserve"> </v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 t="str">
        <f t="shared" si="42"/>
        <v xml:space="preserve"> </v>
      </c>
      <c r="AC75" s="1">
        <f t="shared" si="26"/>
        <v>35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4.5059942132644979</v>
      </c>
      <c r="AH75" s="38" t="str">
        <f t="shared" si="45"/>
        <v xml:space="preserve"> </v>
      </c>
      <c r="AI75" s="1">
        <f t="shared" si="29"/>
        <v>45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874</v>
      </c>
      <c r="AP75" t="s">
        <v>1024</v>
      </c>
      <c r="AQ75" s="22">
        <v>32.379654396440472</v>
      </c>
      <c r="AR75" s="21" t="e">
        <v>#VALUE!</v>
      </c>
      <c r="AS75">
        <v>24.018189334435714</v>
      </c>
      <c r="AT75">
        <v>-32.379654396440472</v>
      </c>
      <c r="AU75" t="e">
        <v>#VALUE!</v>
      </c>
      <c r="AV75" t="s">
        <v>1768</v>
      </c>
    </row>
    <row r="76" spans="1:48" x14ac:dyDescent="0.25">
      <c r="A76" s="14">
        <v>7.8999999999999913E-10</v>
      </c>
      <c r="B76" t="s">
        <v>829</v>
      </c>
      <c r="C76" s="4">
        <v>18</v>
      </c>
      <c r="D76" s="4">
        <v>2</v>
      </c>
      <c r="E76" s="4">
        <v>7</v>
      </c>
      <c r="F76" s="4">
        <v>27</v>
      </c>
      <c r="G76" s="4">
        <v>2918.00146484375</v>
      </c>
      <c r="H76" s="4">
        <v>2505</v>
      </c>
      <c r="I76" s="34">
        <v>275405.77887817769</v>
      </c>
      <c r="J76" s="35">
        <v>9.7765503924911723</v>
      </c>
      <c r="K76" s="35">
        <v>9.7990363224057333</v>
      </c>
      <c r="L76" s="35">
        <v>5.1990881086117096</v>
      </c>
      <c r="M76" s="35">
        <v>5.2354307977168837</v>
      </c>
      <c r="N76" s="4">
        <v>2.7890000000000001</v>
      </c>
      <c r="O76" s="4">
        <v>67.599999999999994</v>
      </c>
      <c r="P76" s="35">
        <v>5.9734771116051135</v>
      </c>
      <c r="Q76" s="36" t="str">
        <f t="shared" si="33"/>
        <v xml:space="preserve"> </v>
      </c>
      <c r="R76" s="36" t="str">
        <f t="shared" si="34"/>
        <v xml:space="preserve"> </v>
      </c>
      <c r="S76" s="37">
        <f t="shared" si="35"/>
        <v>0.1648708450390019</v>
      </c>
      <c r="T76" s="37" t="str">
        <f t="shared" si="36"/>
        <v/>
      </c>
      <c r="U76" s="37" t="str">
        <f t="shared" si="37"/>
        <v/>
      </c>
      <c r="V76" s="37" t="str">
        <f t="shared" si="38"/>
        <v/>
      </c>
      <c r="W76" s="37" t="str">
        <f t="shared" si="39"/>
        <v/>
      </c>
      <c r="X76" s="37">
        <f t="shared" si="40"/>
        <v>-0.33207003679909086</v>
      </c>
      <c r="Y76" s="1" t="str">
        <f t="shared" si="24"/>
        <v xml:space="preserve"> </v>
      </c>
      <c r="Z76" s="1" t="str">
        <f t="shared" si="41"/>
        <v xml:space="preserve"> </v>
      </c>
      <c r="AA76" s="1" t="str">
        <f t="shared" si="25"/>
        <v xml:space="preserve"> </v>
      </c>
      <c r="AB76" s="1">
        <f t="shared" si="42"/>
        <v>11</v>
      </c>
      <c r="AC76" s="1">
        <f t="shared" si="26"/>
        <v>55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>
        <f t="shared" si="44"/>
        <v>5.9734771123951136</v>
      </c>
      <c r="AH76" s="38" t="str">
        <f t="shared" si="45"/>
        <v xml:space="preserve"> </v>
      </c>
      <c r="AI76" s="1">
        <f t="shared" si="29"/>
        <v>22</v>
      </c>
      <c r="AJ76" s="1" t="str">
        <f t="shared" si="30"/>
        <v xml:space="preserve"> </v>
      </c>
      <c r="AK76" s="25">
        <f t="shared" si="46"/>
        <v>67.60000000078999</v>
      </c>
      <c r="AL76" s="25" t="str">
        <f t="shared" si="47"/>
        <v xml:space="preserve"> </v>
      </c>
      <c r="AM76" s="1">
        <f t="shared" si="31"/>
        <v>2</v>
      </c>
      <c r="AN76" s="1" t="str">
        <f t="shared" si="32"/>
        <v xml:space="preserve"> </v>
      </c>
      <c r="AO76" t="s">
        <v>829</v>
      </c>
      <c r="AP76" t="s">
        <v>1078</v>
      </c>
      <c r="AQ76" s="22">
        <v>22.658320906450658</v>
      </c>
      <c r="AR76" s="21">
        <v>33.207003679909086</v>
      </c>
      <c r="AS76">
        <v>16.487084424900189</v>
      </c>
      <c r="AT76">
        <v>-22.658320906450658</v>
      </c>
      <c r="AU76">
        <v>-33.207003679909086</v>
      </c>
      <c r="AV76" t="s">
        <v>1769</v>
      </c>
    </row>
    <row r="77" spans="1:48" x14ac:dyDescent="0.25">
      <c r="A77" s="14">
        <v>7.999999999999991E-10</v>
      </c>
      <c r="B77" t="s">
        <v>831</v>
      </c>
      <c r="C77" s="4">
        <v>11</v>
      </c>
      <c r="D77" s="4">
        <v>1</v>
      </c>
      <c r="E77" s="4">
        <v>8</v>
      </c>
      <c r="F77" s="4">
        <v>20</v>
      </c>
      <c r="G77" s="4">
        <v>2890</v>
      </c>
      <c r="H77" s="4">
        <v>2545.5</v>
      </c>
      <c r="I77" s="34">
        <v>275405.77887817769</v>
      </c>
      <c r="J77" s="35">
        <v>9.934614380872766</v>
      </c>
      <c r="K77" s="35">
        <v>9.9574638557619952</v>
      </c>
      <c r="L77" s="35">
        <v>5.1990881086117096</v>
      </c>
      <c r="M77" s="35">
        <v>5.2354307977168837</v>
      </c>
      <c r="N77" s="4">
        <v>2.7890000000000001</v>
      </c>
      <c r="O77" s="4">
        <v>67.599999999999994</v>
      </c>
      <c r="P77" s="35">
        <v>5.6517692580248369</v>
      </c>
      <c r="Q77" s="36" t="str">
        <f t="shared" si="33"/>
        <v xml:space="preserve"> </v>
      </c>
      <c r="R77" s="36" t="str">
        <f t="shared" si="34"/>
        <v xml:space="preserve"> </v>
      </c>
      <c r="S77" s="37" t="str">
        <f t="shared" si="35"/>
        <v/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>
        <f t="shared" si="40"/>
        <v>-0.33207003679909086</v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>
        <f t="shared" si="42"/>
        <v>11</v>
      </c>
      <c r="AC77" s="1" t="str">
        <f t="shared" si="26"/>
        <v xml:space="preserve"> 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5.6517692588248369</v>
      </c>
      <c r="AH77" s="38" t="str">
        <f t="shared" si="45"/>
        <v xml:space="preserve"> </v>
      </c>
      <c r="AI77" s="1">
        <f t="shared" si="29"/>
        <v>28</v>
      </c>
      <c r="AJ77" s="1" t="str">
        <f t="shared" si="30"/>
        <v xml:space="preserve"> </v>
      </c>
      <c r="AK77" s="25">
        <f t="shared" si="46"/>
        <v>67.600000000799994</v>
      </c>
      <c r="AL77" s="25" t="str">
        <f t="shared" si="47"/>
        <v xml:space="preserve"> </v>
      </c>
      <c r="AM77" s="1">
        <f t="shared" si="31"/>
        <v>1</v>
      </c>
      <c r="AN77" s="1" t="str">
        <f t="shared" si="32"/>
        <v xml:space="preserve"> </v>
      </c>
      <c r="AO77" t="s">
        <v>831</v>
      </c>
      <c r="AP77" t="s">
        <v>1078</v>
      </c>
      <c r="AQ77" s="22">
        <v>21.407886573800461</v>
      </c>
      <c r="AR77" s="21">
        <v>33.207003679909086</v>
      </c>
      <c r="AS77">
        <v>13.533686898448249</v>
      </c>
      <c r="AT77">
        <v>-21.407886573800461</v>
      </c>
      <c r="AU77">
        <v>-33.207003679909086</v>
      </c>
      <c r="AV77" t="s">
        <v>1769</v>
      </c>
    </row>
    <row r="78" spans="1:48" x14ac:dyDescent="0.25">
      <c r="A78" s="14">
        <v>8.0999999999999906E-10</v>
      </c>
      <c r="B78" t="s">
        <v>853</v>
      </c>
      <c r="C78" s="4">
        <v>12</v>
      </c>
      <c r="D78" s="4">
        <v>2</v>
      </c>
      <c r="E78" s="4">
        <v>5</v>
      </c>
      <c r="F78" s="4">
        <v>19</v>
      </c>
      <c r="G78" s="4">
        <v>1685</v>
      </c>
      <c r="H78" s="4">
        <v>1525</v>
      </c>
      <c r="I78" s="34">
        <v>39619.549613907264</v>
      </c>
      <c r="J78" s="35">
        <v>16.888150609080842</v>
      </c>
      <c r="K78" s="35">
        <v>15.721649484536083</v>
      </c>
      <c r="L78" s="35">
        <v>13.146942702762878</v>
      </c>
      <c r="M78" s="35">
        <v>12.659883825145322</v>
      </c>
      <c r="N78" s="4">
        <v>0.83799999999999997</v>
      </c>
      <c r="O78" s="4" t="s">
        <v>161</v>
      </c>
      <c r="P78" s="35">
        <v>2.918032786885246</v>
      </c>
      <c r="Q78" s="36" t="str">
        <f t="shared" si="33"/>
        <v xml:space="preserve"> </v>
      </c>
      <c r="R78" s="36" t="str">
        <f t="shared" si="34"/>
        <v xml:space="preserve"> </v>
      </c>
      <c r="S78" s="37" t="str">
        <f t="shared" si="35"/>
        <v/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>
        <f t="shared" si="39"/>
        <v>0.68899560311657915</v>
      </c>
      <c r="X78" s="37" t="str">
        <f t="shared" si="40"/>
        <v/>
      </c>
      <c r="Y78" s="1" t="str">
        <f t="shared" si="24"/>
        <v xml:space="preserve"> </v>
      </c>
      <c r="Z78" s="1" t="str">
        <f t="shared" si="41"/>
        <v xml:space="preserve"> </v>
      </c>
      <c r="AA78" s="1">
        <f t="shared" si="25"/>
        <v>15</v>
      </c>
      <c r="AB78" s="1" t="str">
        <f t="shared" si="42"/>
        <v xml:space="preserve"> </v>
      </c>
      <c r="AC78" s="1" t="str">
        <f t="shared" si="26"/>
        <v xml:space="preserve"> 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2.9180327876952461</v>
      </c>
      <c r="AH78" s="38" t="str">
        <f t="shared" si="45"/>
        <v xml:space="preserve"> </v>
      </c>
      <c r="AI78" s="1">
        <f t="shared" si="29"/>
        <v>67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853</v>
      </c>
      <c r="AP78" t="s">
        <v>1031</v>
      </c>
      <c r="AQ78" s="22">
        <v>-33.601103912301021</v>
      </c>
      <c r="AR78" s="21">
        <v>-68.899560311657922</v>
      </c>
      <c r="AS78">
        <v>10.491803278688527</v>
      </c>
      <c r="AT78">
        <v>33.601103912301021</v>
      </c>
      <c r="AU78">
        <v>68.899560311657922</v>
      </c>
      <c r="AV78" t="s">
        <v>1770</v>
      </c>
    </row>
    <row r="79" spans="1:48" x14ac:dyDescent="0.25">
      <c r="A79" s="14">
        <v>8.1999999999999903E-10</v>
      </c>
      <c r="B79" t="s">
        <v>840</v>
      </c>
      <c r="C79" s="4">
        <v>16</v>
      </c>
      <c r="D79" s="4">
        <v>3</v>
      </c>
      <c r="E79" s="4">
        <v>12</v>
      </c>
      <c r="F79" s="4">
        <v>31</v>
      </c>
      <c r="G79" s="4">
        <v>4300</v>
      </c>
      <c r="H79" s="4">
        <v>3738</v>
      </c>
      <c r="I79" s="34">
        <v>86823.181259421501</v>
      </c>
      <c r="J79" s="35">
        <v>11.073593892036433</v>
      </c>
      <c r="K79" s="35">
        <v>11.452244346125605</v>
      </c>
      <c r="L79" s="35">
        <v>6.0079037009982956</v>
      </c>
      <c r="M79" s="35">
        <v>6.0939462072232287</v>
      </c>
      <c r="N79" s="4">
        <v>4.87</v>
      </c>
      <c r="O79" s="4" t="s">
        <v>161</v>
      </c>
      <c r="P79" s="35">
        <v>5.6933128226243479</v>
      </c>
      <c r="Q79" s="36" t="str">
        <f t="shared" si="33"/>
        <v xml:space="preserve"> </v>
      </c>
      <c r="R79" s="36" t="str">
        <f t="shared" si="34"/>
        <v xml:space="preserve"> </v>
      </c>
      <c r="S79" s="37">
        <f t="shared" si="35"/>
        <v>0.15034778038126267</v>
      </c>
      <c r="T79" s="37" t="str">
        <f t="shared" si="36"/>
        <v/>
      </c>
      <c r="U79" s="37" t="str">
        <f t="shared" si="37"/>
        <v/>
      </c>
      <c r="V79" s="37" t="str">
        <f t="shared" si="38"/>
        <v/>
      </c>
      <c r="W79" s="37" t="str">
        <f t="shared" si="39"/>
        <v/>
      </c>
      <c r="X79" s="37">
        <f t="shared" si="40"/>
        <v>-0.22816101322161786</v>
      </c>
      <c r="Y79" s="1" t="str">
        <f t="shared" si="24"/>
        <v xml:space="preserve"> </v>
      </c>
      <c r="Z79" s="1" t="str">
        <f t="shared" si="41"/>
        <v xml:space="preserve"> </v>
      </c>
      <c r="AA79" s="1" t="str">
        <f t="shared" si="25"/>
        <v xml:space="preserve"> </v>
      </c>
      <c r="AB79" s="1">
        <f t="shared" si="42"/>
        <v>20</v>
      </c>
      <c r="AC79" s="1">
        <f t="shared" si="26"/>
        <v>59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>
        <f t="shared" si="44"/>
        <v>5.693312823444348</v>
      </c>
      <c r="AH79" s="38" t="str">
        <f t="shared" si="45"/>
        <v xml:space="preserve"> </v>
      </c>
      <c r="AI79" s="1">
        <f t="shared" si="29"/>
        <v>26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840</v>
      </c>
      <c r="AP79" t="s">
        <v>1022</v>
      </c>
      <c r="AQ79" s="22">
        <v>12.397490850355354</v>
      </c>
      <c r="AR79" s="21">
        <v>22.816101322161785</v>
      </c>
      <c r="AS79">
        <v>15.034777956126266</v>
      </c>
      <c r="AT79">
        <v>-12.397490850355354</v>
      </c>
      <c r="AU79">
        <v>-22.816101322161785</v>
      </c>
      <c r="AV79" t="s">
        <v>1771</v>
      </c>
    </row>
    <row r="80" spans="1:48" x14ac:dyDescent="0.25">
      <c r="A80" s="14">
        <v>8.2999999999999899E-10</v>
      </c>
      <c r="B80" t="s">
        <v>858</v>
      </c>
      <c r="C80" s="4">
        <v>7</v>
      </c>
      <c r="D80" s="4">
        <v>5</v>
      </c>
      <c r="E80" s="4">
        <v>10</v>
      </c>
      <c r="F80" s="4">
        <v>22</v>
      </c>
      <c r="G80" s="4">
        <v>967.5</v>
      </c>
      <c r="H80" s="4">
        <v>897.8</v>
      </c>
      <c r="I80" s="34">
        <v>22295.533957035492</v>
      </c>
      <c r="J80" s="35">
        <v>33.879245283018868</v>
      </c>
      <c r="K80" s="35">
        <v>23.319480519480518</v>
      </c>
      <c r="L80" s="35">
        <v>9.8241916098462951</v>
      </c>
      <c r="M80" s="35">
        <v>7.9026980294089606</v>
      </c>
      <c r="N80" s="4">
        <v>0.129</v>
      </c>
      <c r="O80" s="4">
        <v>-55.570745044429259</v>
      </c>
      <c r="P80" s="35">
        <v>1.5259523279126757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>
        <f t="shared" si="37"/>
        <v>1.6801659188739833</v>
      </c>
      <c r="V80" s="37" t="str">
        <f t="shared" si="38"/>
        <v/>
      </c>
      <c r="W80" s="37">
        <f t="shared" si="39"/>
        <v>0.26211978011572978</v>
      </c>
      <c r="X80" s="37" t="str">
        <f t="shared" si="40"/>
        <v/>
      </c>
      <c r="Y80" s="1">
        <f t="shared" si="24"/>
        <v>1</v>
      </c>
      <c r="Z80" s="1" t="str">
        <f t="shared" si="41"/>
        <v xml:space="preserve"> </v>
      </c>
      <c r="AA80" s="1">
        <f t="shared" si="25"/>
        <v>38</v>
      </c>
      <c r="AB80" s="1" t="str">
        <f t="shared" si="42"/>
        <v xml:space="preserve"> 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 t="str">
        <f t="shared" si="44"/>
        <v xml:space="preserve"> </v>
      </c>
      <c r="AH80" s="38" t="str">
        <f t="shared" si="45"/>
        <v xml:space="preserve"> </v>
      </c>
      <c r="AI80" s="1" t="str">
        <f t="shared" si="29"/>
        <v xml:space="preserve"> </v>
      </c>
      <c r="AJ80" s="1" t="str">
        <f t="shared" si="30"/>
        <v xml:space="preserve"> </v>
      </c>
      <c r="AK80" s="25" t="str">
        <f t="shared" si="46"/>
        <v xml:space="preserve"> </v>
      </c>
      <c r="AL80" s="25">
        <f t="shared" si="47"/>
        <v>-55.57074504359926</v>
      </c>
      <c r="AM80" s="1" t="str">
        <f t="shared" si="31"/>
        <v xml:space="preserve"> </v>
      </c>
      <c r="AN80" s="1">
        <f t="shared" si="32"/>
        <v>2</v>
      </c>
      <c r="AO80" t="s">
        <v>858</v>
      </c>
      <c r="AP80" t="s">
        <v>1031</v>
      </c>
      <c r="AQ80" s="22">
        <v>-168.01659188739833</v>
      </c>
      <c r="AR80" s="21">
        <v>-26.211978011572977</v>
      </c>
      <c r="AS80">
        <v>7.7634216974827419</v>
      </c>
      <c r="AT80">
        <v>168.01659188739833</v>
      </c>
      <c r="AU80">
        <v>26.211978011572977</v>
      </c>
      <c r="AV80" t="s">
        <v>1772</v>
      </c>
    </row>
    <row r="81" spans="1:48" x14ac:dyDescent="0.25">
      <c r="A81" s="14">
        <v>8.3999999999999896E-10</v>
      </c>
      <c r="B81" t="s">
        <v>887</v>
      </c>
      <c r="C81" s="4">
        <v>11</v>
      </c>
      <c r="D81" s="4">
        <v>0</v>
      </c>
      <c r="E81" s="4">
        <v>6</v>
      </c>
      <c r="F81" s="4">
        <v>17</v>
      </c>
      <c r="G81" s="4">
        <v>6305</v>
      </c>
      <c r="H81" s="4">
        <v>5990</v>
      </c>
      <c r="I81" s="34">
        <v>7448.9748691926161</v>
      </c>
      <c r="J81" s="35">
        <v>22.219170430999409</v>
      </c>
      <c r="K81" s="35">
        <v>20.873088412825105</v>
      </c>
      <c r="L81" s="35">
        <v>10.212238883616699</v>
      </c>
      <c r="M81" s="35">
        <v>9.8150837912087923</v>
      </c>
      <c r="N81" s="4">
        <v>2.855</v>
      </c>
      <c r="O81" s="4">
        <v>8.4313725490196152</v>
      </c>
      <c r="P81" s="35">
        <v>4.8580312791571192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/>
      </c>
      <c r="T81" s="37" t="str">
        <f t="shared" si="36"/>
        <v/>
      </c>
      <c r="U81" s="37">
        <f t="shared" si="37"/>
        <v>0.75774468520010574</v>
      </c>
      <c r="V81" s="37" t="str">
        <f t="shared" si="38"/>
        <v/>
      </c>
      <c r="W81" s="37">
        <f t="shared" si="39"/>
        <v>0.31197244578999705</v>
      </c>
      <c r="X81" s="37" t="str">
        <f t="shared" si="40"/>
        <v/>
      </c>
      <c r="Y81" s="1">
        <f t="shared" si="24"/>
        <v>7</v>
      </c>
      <c r="Z81" s="1" t="str">
        <f t="shared" si="41"/>
        <v xml:space="preserve"> </v>
      </c>
      <c r="AA81" s="1">
        <f t="shared" si="25"/>
        <v>34</v>
      </c>
      <c r="AB81" s="1" t="str">
        <f t="shared" si="42"/>
        <v xml:space="preserve"> </v>
      </c>
      <c r="AC81" s="1" t="str">
        <f t="shared" si="26"/>
        <v xml:space="preserve"> </v>
      </c>
      <c r="AD81" s="1" t="str">
        <f t="shared" si="43"/>
        <v xml:space="preserve"> </v>
      </c>
      <c r="AE81" s="1" t="str">
        <f t="shared" si="27"/>
        <v xml:space="preserve"> </v>
      </c>
      <c r="AF81" s="1" t="str">
        <f t="shared" si="28"/>
        <v xml:space="preserve"> </v>
      </c>
      <c r="AG81" s="38">
        <f t="shared" si="44"/>
        <v>4.8580312799971193</v>
      </c>
      <c r="AH81" s="38" t="str">
        <f t="shared" si="45"/>
        <v xml:space="preserve"> </v>
      </c>
      <c r="AI81" s="1">
        <f t="shared" si="29"/>
        <v>40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887</v>
      </c>
      <c r="AP81" t="s">
        <v>1022</v>
      </c>
      <c r="AQ81" s="22">
        <v>-75.774468520010572</v>
      </c>
      <c r="AR81" s="21">
        <v>-31.197244578999705</v>
      </c>
      <c r="AS81">
        <v>5.258764607679467</v>
      </c>
      <c r="AT81">
        <v>75.774468520010572</v>
      </c>
      <c r="AU81">
        <v>31.197244578999705</v>
      </c>
      <c r="AV81" t="s">
        <v>1773</v>
      </c>
    </row>
    <row r="82" spans="1:48" x14ac:dyDescent="0.25">
      <c r="A82" s="14">
        <v>8.4999999999999893E-10</v>
      </c>
      <c r="B82" t="s">
        <v>895</v>
      </c>
      <c r="C82" s="4">
        <v>11</v>
      </c>
      <c r="D82" s="4">
        <v>2</v>
      </c>
      <c r="E82" s="4">
        <v>7</v>
      </c>
      <c r="F82" s="4">
        <v>20</v>
      </c>
      <c r="G82" s="4">
        <v>651</v>
      </c>
      <c r="H82" s="4">
        <v>555.4</v>
      </c>
      <c r="I82" s="34">
        <v>7511.4698183038181</v>
      </c>
      <c r="J82" s="35">
        <v>10.976284584980236</v>
      </c>
      <c r="K82" s="35">
        <v>10.381308411214951</v>
      </c>
      <c r="L82" s="35" t="s">
        <v>1019</v>
      </c>
      <c r="M82" s="35" t="s">
        <v>1019</v>
      </c>
      <c r="N82" s="4">
        <v>0.40900000000000003</v>
      </c>
      <c r="O82" s="4">
        <v>-12.871287128712883</v>
      </c>
      <c r="P82" s="35">
        <v>5.6535830032409082</v>
      </c>
      <c r="Q82" s="36" t="str">
        <f t="shared" si="33"/>
        <v xml:space="preserve"> </v>
      </c>
      <c r="R82" s="36" t="str">
        <f t="shared" si="34"/>
        <v xml:space="preserve"> </v>
      </c>
      <c r="S82" s="37">
        <f t="shared" si="35"/>
        <v>0.17212819674485061</v>
      </c>
      <c r="T82" s="37" t="str">
        <f t="shared" si="36"/>
        <v/>
      </c>
      <c r="U82" s="37" t="str">
        <f t="shared" si="37"/>
        <v/>
      </c>
      <c r="V82" s="37" t="str">
        <f t="shared" si="38"/>
        <v/>
      </c>
      <c r="W82" s="37" t="str">
        <f t="shared" si="39"/>
        <v xml:space="preserve"> </v>
      </c>
      <c r="X82" s="37" t="str">
        <f t="shared" si="40"/>
        <v xml:space="preserve"> </v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>
        <f t="shared" si="26"/>
        <v>53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>
        <f t="shared" si="44"/>
        <v>5.6535830040909083</v>
      </c>
      <c r="AH82" s="38" t="str">
        <f t="shared" si="45"/>
        <v xml:space="preserve"> </v>
      </c>
      <c r="AI82" s="1">
        <f t="shared" si="29"/>
        <v>27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895</v>
      </c>
      <c r="AP82" t="s">
        <v>1024</v>
      </c>
      <c r="AQ82" s="22">
        <v>13.167298696376006</v>
      </c>
      <c r="AR82" s="21" t="e">
        <v>#VALUE!</v>
      </c>
      <c r="AS82">
        <v>17.212819589485061</v>
      </c>
      <c r="AT82">
        <v>-13.167298696376006</v>
      </c>
      <c r="AU82" t="e">
        <v>#VALUE!</v>
      </c>
      <c r="AV82" t="s">
        <v>1774</v>
      </c>
    </row>
    <row r="83" spans="1:48" x14ac:dyDescent="0.25">
      <c r="A83" s="14">
        <v>8.5999999999999889E-10</v>
      </c>
      <c r="B83" t="s">
        <v>902</v>
      </c>
      <c r="C83" s="4">
        <v>9</v>
      </c>
      <c r="D83" s="4">
        <v>1</v>
      </c>
      <c r="E83" s="4">
        <v>5</v>
      </c>
      <c r="F83" s="4">
        <v>15</v>
      </c>
      <c r="G83" s="4">
        <v>362.5</v>
      </c>
      <c r="H83" s="4">
        <v>305.39999999999998</v>
      </c>
      <c r="I83" s="34">
        <v>7414.6657192741914</v>
      </c>
      <c r="J83" s="35">
        <v>21.659574468085104</v>
      </c>
      <c r="K83" s="35">
        <v>19.703225806451613</v>
      </c>
      <c r="L83" s="35">
        <v>12.79999656904978</v>
      </c>
      <c r="M83" s="35">
        <v>12.158861126199527</v>
      </c>
      <c r="N83" s="4">
        <v>0.128</v>
      </c>
      <c r="O83" s="4" t="s">
        <v>161</v>
      </c>
      <c r="P83" s="35">
        <v>1.5717092337917486</v>
      </c>
      <c r="Q83" s="36" t="str">
        <f t="shared" si="33"/>
        <v xml:space="preserve"> </v>
      </c>
      <c r="R83" s="36" t="str">
        <f t="shared" si="34"/>
        <v xml:space="preserve"> </v>
      </c>
      <c r="S83" s="37">
        <f t="shared" si="35"/>
        <v>0.18696791179647679</v>
      </c>
      <c r="T83" s="37" t="str">
        <f t="shared" si="36"/>
        <v/>
      </c>
      <c r="U83" s="37">
        <f t="shared" si="37"/>
        <v>0.71347539833691442</v>
      </c>
      <c r="V83" s="37" t="str">
        <f t="shared" si="38"/>
        <v/>
      </c>
      <c r="W83" s="37">
        <f t="shared" si="39"/>
        <v>0.64442322552216158</v>
      </c>
      <c r="X83" s="37" t="str">
        <f t="shared" si="40"/>
        <v/>
      </c>
      <c r="Y83" s="1">
        <f t="shared" si="24"/>
        <v>10</v>
      </c>
      <c r="Z83" s="1" t="str">
        <f t="shared" si="41"/>
        <v xml:space="preserve"> </v>
      </c>
      <c r="AA83" s="1">
        <f t="shared" si="25"/>
        <v>17</v>
      </c>
      <c r="AB83" s="1" t="str">
        <f t="shared" si="42"/>
        <v xml:space="preserve"> </v>
      </c>
      <c r="AC83" s="1">
        <f t="shared" si="26"/>
        <v>47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 t="str">
        <f t="shared" si="44"/>
        <v xml:space="preserve"> </v>
      </c>
      <c r="AH83" s="38" t="str">
        <f t="shared" si="45"/>
        <v xml:space="preserve"> </v>
      </c>
      <c r="AI83" s="1" t="str">
        <f t="shared" si="29"/>
        <v xml:space="preserve"> 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902</v>
      </c>
      <c r="AP83" t="s">
        <v>1031</v>
      </c>
      <c r="AQ83" s="22">
        <v>-71.347539833691442</v>
      </c>
      <c r="AR83" s="21">
        <v>-64.442322552216154</v>
      </c>
      <c r="AS83">
        <v>18.696791093647679</v>
      </c>
      <c r="AT83">
        <v>71.347539833691442</v>
      </c>
      <c r="AU83">
        <v>64.442322552216154</v>
      </c>
      <c r="AV83" t="s">
        <v>1775</v>
      </c>
    </row>
    <row r="84" spans="1:48" x14ac:dyDescent="0.25">
      <c r="A84" s="14">
        <v>8.6999999999999886E-10</v>
      </c>
      <c r="B84" t="s">
        <v>917</v>
      </c>
      <c r="C84" s="4">
        <v>7</v>
      </c>
      <c r="D84" s="4">
        <v>4</v>
      </c>
      <c r="E84" s="4">
        <v>8</v>
      </c>
      <c r="F84" s="4">
        <v>19</v>
      </c>
      <c r="G84" s="4">
        <v>330</v>
      </c>
      <c r="H84" s="4">
        <v>302.39999999999998</v>
      </c>
      <c r="I84" s="34">
        <v>8768.3340861991364</v>
      </c>
      <c r="J84" s="35">
        <v>14.538461538461535</v>
      </c>
      <c r="K84" s="35">
        <v>14.130841121495326</v>
      </c>
      <c r="L84" s="35">
        <v>5.2630003527336857</v>
      </c>
      <c r="M84" s="35">
        <v>5.0334909215299843</v>
      </c>
      <c r="N84" s="4">
        <v>0.20800000000000002</v>
      </c>
      <c r="O84" s="4">
        <v>24.096385542168676</v>
      </c>
      <c r="P84" s="35">
        <v>3.2738095238095242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/>
      </c>
      <c r="X84" s="37">
        <f t="shared" si="40"/>
        <v>-0.32385919251780826</v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>
        <f t="shared" si="42"/>
        <v>14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>
        <f t="shared" si="44"/>
        <v>3.2738095246795242</v>
      </c>
      <c r="AH84" s="38" t="str">
        <f t="shared" si="45"/>
        <v xml:space="preserve"> </v>
      </c>
      <c r="AI84" s="1">
        <f t="shared" si="29"/>
        <v>61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917</v>
      </c>
      <c r="AP84" t="s">
        <v>1020</v>
      </c>
      <c r="AQ84" s="22">
        <v>-15.012860536699479</v>
      </c>
      <c r="AR84" s="21">
        <v>32.385919251780827</v>
      </c>
      <c r="AS84">
        <v>9.126984126984139</v>
      </c>
      <c r="AT84">
        <v>15.012860536699479</v>
      </c>
      <c r="AU84">
        <v>-32.385919251780827</v>
      </c>
      <c r="AV84" t="s">
        <v>1776</v>
      </c>
    </row>
    <row r="85" spans="1:48" x14ac:dyDescent="0.25">
      <c r="A85" s="14">
        <v>8.7999999999999882E-10</v>
      </c>
      <c r="B85" t="s">
        <v>918</v>
      </c>
      <c r="C85" s="4">
        <v>7</v>
      </c>
      <c r="D85" s="4">
        <v>0</v>
      </c>
      <c r="E85" s="4">
        <v>9</v>
      </c>
      <c r="F85" s="4">
        <v>16</v>
      </c>
      <c r="G85" s="4">
        <v>3330</v>
      </c>
      <c r="H85" s="4">
        <v>2827</v>
      </c>
      <c r="I85" s="34">
        <v>10090.341713537346</v>
      </c>
      <c r="J85" s="35">
        <v>12.307357422725293</v>
      </c>
      <c r="K85" s="35">
        <v>11.440712262242007</v>
      </c>
      <c r="L85" s="35">
        <v>10.335664503752573</v>
      </c>
      <c r="M85" s="35">
        <v>9.2283382728666332</v>
      </c>
      <c r="N85" s="4">
        <v>2.2250000000000001</v>
      </c>
      <c r="O85" s="4" t="s">
        <v>161</v>
      </c>
      <c r="P85" s="35">
        <v>4.1846480367881149</v>
      </c>
      <c r="Q85" s="36" t="str">
        <f t="shared" si="33"/>
        <v xml:space="preserve"> </v>
      </c>
      <c r="R85" s="36" t="str">
        <f t="shared" si="34"/>
        <v xml:space="preserve"> </v>
      </c>
      <c r="S85" s="37">
        <f t="shared" si="35"/>
        <v>0.17792713211452429</v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>
        <f t="shared" si="39"/>
        <v>0.32782900913210544</v>
      </c>
      <c r="X85" s="37" t="str">
        <f t="shared" si="40"/>
        <v/>
      </c>
      <c r="Y85" s="1" t="str">
        <f t="shared" si="24"/>
        <v xml:space="preserve"> </v>
      </c>
      <c r="Z85" s="1" t="str">
        <f t="shared" si="41"/>
        <v xml:space="preserve"> </v>
      </c>
      <c r="AA85" s="1">
        <f t="shared" si="25"/>
        <v>33</v>
      </c>
      <c r="AB85" s="1" t="str">
        <f t="shared" si="42"/>
        <v xml:space="preserve"> </v>
      </c>
      <c r="AC85" s="1">
        <f t="shared" si="26"/>
        <v>52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4.184648037668115</v>
      </c>
      <c r="AH85" s="38" t="str">
        <f t="shared" si="45"/>
        <v xml:space="preserve"> </v>
      </c>
      <c r="AI85" s="1">
        <f t="shared" si="29"/>
        <v>47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918</v>
      </c>
      <c r="AP85" t="s">
        <v>1024</v>
      </c>
      <c r="AQ85" s="22">
        <v>2.6372646727099047</v>
      </c>
      <c r="AR85" s="21">
        <v>-32.782900913210547</v>
      </c>
      <c r="AS85">
        <v>17.79271312345243</v>
      </c>
      <c r="AT85">
        <v>-2.6372646727099047</v>
      </c>
      <c r="AU85">
        <v>32.782900913210547</v>
      </c>
      <c r="AV85" t="s">
        <v>1777</v>
      </c>
    </row>
    <row r="86" spans="1:48" x14ac:dyDescent="0.25">
      <c r="A86" s="14">
        <v>8.8999999999999879E-10</v>
      </c>
      <c r="B86" t="s">
        <v>878</v>
      </c>
      <c r="C86" s="4">
        <v>8</v>
      </c>
      <c r="D86" s="4">
        <v>4</v>
      </c>
      <c r="E86" s="4">
        <v>6</v>
      </c>
      <c r="F86" s="4">
        <v>18</v>
      </c>
      <c r="G86" s="4">
        <v>625</v>
      </c>
      <c r="H86" s="4">
        <v>574</v>
      </c>
      <c r="I86" s="34">
        <v>8203.2520646958328</v>
      </c>
      <c r="J86" s="35">
        <v>16.214689265536723</v>
      </c>
      <c r="K86" s="35">
        <v>14.870466321243523</v>
      </c>
      <c r="L86" s="35">
        <v>11.942420483819205</v>
      </c>
      <c r="M86" s="35">
        <v>10.852766606813772</v>
      </c>
      <c r="N86" s="4">
        <v>0.32700000000000001</v>
      </c>
      <c r="O86" s="4">
        <v>-0.90638345998286884</v>
      </c>
      <c r="P86" s="35">
        <v>3.1010452961672472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>
        <f t="shared" si="39"/>
        <v>0.53424991222492091</v>
      </c>
      <c r="X86" s="37" t="str">
        <f t="shared" si="40"/>
        <v/>
      </c>
      <c r="Y86" s="1" t="str">
        <f t="shared" si="24"/>
        <v xml:space="preserve"> </v>
      </c>
      <c r="Z86" s="1" t="str">
        <f t="shared" si="41"/>
        <v xml:space="preserve"> </v>
      </c>
      <c r="AA86" s="1">
        <f t="shared" si="25"/>
        <v>23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3.1010452970572473</v>
      </c>
      <c r="AH86" s="38" t="str">
        <f t="shared" si="45"/>
        <v xml:space="preserve"> </v>
      </c>
      <c r="AI86" s="1">
        <f t="shared" si="29"/>
        <v>64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878</v>
      </c>
      <c r="AP86" t="s">
        <v>1033</v>
      </c>
      <c r="AQ86" s="22">
        <v>-28.273393316720718</v>
      </c>
      <c r="AR86" s="21">
        <v>-53.424991222492089</v>
      </c>
      <c r="AS86">
        <v>8.8850174216027931</v>
      </c>
      <c r="AT86">
        <v>28.273393316720718</v>
      </c>
      <c r="AU86">
        <v>53.424991222492089</v>
      </c>
      <c r="AV86" t="s">
        <v>1778</v>
      </c>
    </row>
    <row r="87" spans="1:48" x14ac:dyDescent="0.25">
      <c r="A87" s="14">
        <v>8.9999999999999875E-10</v>
      </c>
      <c r="B87" t="s">
        <v>905</v>
      </c>
      <c r="C87" s="4">
        <v>11</v>
      </c>
      <c r="D87" s="4">
        <v>2</v>
      </c>
      <c r="E87" s="4">
        <v>5</v>
      </c>
      <c r="F87" s="4">
        <v>18</v>
      </c>
      <c r="G87" s="4">
        <v>713.5</v>
      </c>
      <c r="H87" s="4">
        <v>609.79999999999995</v>
      </c>
      <c r="I87" s="34">
        <v>8140.1256801977006</v>
      </c>
      <c r="J87" s="35">
        <v>25.302904564315352</v>
      </c>
      <c r="K87" s="35">
        <v>23.363984674329501</v>
      </c>
      <c r="L87" s="35">
        <v>27.312669155850568</v>
      </c>
      <c r="M87" s="35">
        <v>25.202541144730404</v>
      </c>
      <c r="N87" s="4">
        <v>0.221</v>
      </c>
      <c r="O87" s="4" t="s">
        <v>161</v>
      </c>
      <c r="P87" s="35">
        <v>3.1649721220072156</v>
      </c>
      <c r="Q87" s="36" t="str">
        <f t="shared" si="33"/>
        <v xml:space="preserve"> </v>
      </c>
      <c r="R87" s="36" t="str">
        <f t="shared" si="34"/>
        <v xml:space="preserve"> </v>
      </c>
      <c r="S87" s="37">
        <f t="shared" si="35"/>
        <v>0.17005575688556909</v>
      </c>
      <c r="T87" s="37" t="str">
        <f t="shared" si="36"/>
        <v/>
      </c>
      <c r="U87" s="37">
        <f t="shared" si="37"/>
        <v>1.0016969650675791</v>
      </c>
      <c r="V87" s="37" t="str">
        <f t="shared" si="38"/>
        <v/>
      </c>
      <c r="W87" s="37">
        <f t="shared" si="39"/>
        <v>2.508874964817092</v>
      </c>
      <c r="X87" s="37" t="str">
        <f t="shared" si="40"/>
        <v/>
      </c>
      <c r="Y87" s="1">
        <f t="shared" si="24"/>
        <v>3</v>
      </c>
      <c r="Z87" s="1" t="str">
        <f t="shared" si="41"/>
        <v xml:space="preserve"> </v>
      </c>
      <c r="AA87" s="1">
        <f t="shared" si="25"/>
        <v>1</v>
      </c>
      <c r="AB87" s="1" t="str">
        <f t="shared" si="42"/>
        <v xml:space="preserve"> </v>
      </c>
      <c r="AC87" s="1">
        <f t="shared" si="26"/>
        <v>54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3.1649721229072156</v>
      </c>
      <c r="AH87" s="38" t="str">
        <f t="shared" si="45"/>
        <v xml:space="preserve"> </v>
      </c>
      <c r="AI87" s="1">
        <f t="shared" si="29"/>
        <v>62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905</v>
      </c>
      <c r="AP87" t="s">
        <v>1035</v>
      </c>
      <c r="AQ87" s="22">
        <v>-100.16969650675792</v>
      </c>
      <c r="AR87" s="21">
        <v>-250.88749648170921</v>
      </c>
      <c r="AS87">
        <v>17.005575598556909</v>
      </c>
      <c r="AT87">
        <v>100.16969650675792</v>
      </c>
      <c r="AU87">
        <v>250.88749648170921</v>
      </c>
      <c r="AV87" t="s">
        <v>1779</v>
      </c>
    </row>
    <row r="88" spans="1:48" x14ac:dyDescent="0.25">
      <c r="A88" s="14">
        <v>9.0999999999999872E-10</v>
      </c>
      <c r="B88" t="s">
        <v>842</v>
      </c>
      <c r="C88" s="4">
        <v>11</v>
      </c>
      <c r="D88" s="4">
        <v>0</v>
      </c>
      <c r="E88" s="4">
        <v>8</v>
      </c>
      <c r="F88" s="4">
        <v>19</v>
      </c>
      <c r="G88" s="4">
        <v>4750</v>
      </c>
      <c r="H88" s="4">
        <v>4406.5</v>
      </c>
      <c r="I88" s="34">
        <v>53089.689203028131</v>
      </c>
      <c r="J88" s="35">
        <v>9.9746371771136673</v>
      </c>
      <c r="K88" s="35">
        <v>9.4531618458671698</v>
      </c>
      <c r="L88" s="35">
        <v>10.360359165072273</v>
      </c>
      <c r="M88" s="35">
        <v>9.9874842522597387</v>
      </c>
      <c r="N88" s="4">
        <v>5.085</v>
      </c>
      <c r="O88" s="4">
        <v>-5.8267716535433118</v>
      </c>
      <c r="P88" s="35">
        <v>0.65986228925232493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>
        <f t="shared" si="39"/>
        <v>0.33100154706221008</v>
      </c>
      <c r="X88" s="37" t="str">
        <f t="shared" si="40"/>
        <v/>
      </c>
      <c r="Y88" s="1" t="str">
        <f t="shared" si="24"/>
        <v xml:space="preserve"> </v>
      </c>
      <c r="Z88" s="1" t="str">
        <f t="shared" si="41"/>
        <v xml:space="preserve"> </v>
      </c>
      <c r="AA88" s="1">
        <f t="shared" si="25"/>
        <v>32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 t="str">
        <f t="shared" si="44"/>
        <v xml:space="preserve"> </v>
      </c>
      <c r="AH88" s="38" t="str">
        <f t="shared" si="45"/>
        <v xml:space="preserve"> </v>
      </c>
      <c r="AI88" s="1" t="str">
        <f t="shared" si="29"/>
        <v xml:space="preserve"> 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842</v>
      </c>
      <c r="AP88" t="s">
        <v>1054</v>
      </c>
      <c r="AQ88" s="22">
        <v>21.09126873427418</v>
      </c>
      <c r="AR88" s="21">
        <v>-33.100154706221005</v>
      </c>
      <c r="AS88">
        <v>7.7953023941903954</v>
      </c>
      <c r="AT88">
        <v>-21.09126873427418</v>
      </c>
      <c r="AU88">
        <v>33.100154706221005</v>
      </c>
      <c r="AV88" t="s">
        <v>1780</v>
      </c>
    </row>
    <row r="89" spans="1:48" x14ac:dyDescent="0.25">
      <c r="A89" s="14">
        <v>9.1999999999999868E-10</v>
      </c>
      <c r="B89" t="s">
        <v>909</v>
      </c>
      <c r="C89" s="4">
        <v>8</v>
      </c>
      <c r="D89" s="4">
        <v>0</v>
      </c>
      <c r="E89" s="4">
        <v>4</v>
      </c>
      <c r="F89" s="4">
        <v>12</v>
      </c>
      <c r="G89" s="4">
        <v>3473.615234375</v>
      </c>
      <c r="H89" s="4">
        <v>2584</v>
      </c>
      <c r="I89" s="34">
        <v>8073.2712080116034</v>
      </c>
      <c r="J89" s="35">
        <v>10.501369030317795</v>
      </c>
      <c r="K89" s="35">
        <v>10.091103070942802</v>
      </c>
      <c r="L89" s="35">
        <v>6.3206940500977975</v>
      </c>
      <c r="M89" s="35">
        <v>6.0846818009262771</v>
      </c>
      <c r="N89" s="4">
        <v>2.74</v>
      </c>
      <c r="O89" s="4">
        <v>19.544592030360526</v>
      </c>
      <c r="P89" s="35">
        <v>3.358708875732634</v>
      </c>
      <c r="Q89" s="36" t="str">
        <f t="shared" si="33"/>
        <v xml:space="preserve"> </v>
      </c>
      <c r="R89" s="36" t="str">
        <f t="shared" si="34"/>
        <v xml:space="preserve"> </v>
      </c>
      <c r="S89" s="37">
        <f t="shared" si="35"/>
        <v>0.34427834239639327</v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/>
      </c>
      <c r="X89" s="37">
        <f t="shared" si="40"/>
        <v>-0.1879766497334181</v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>
        <f t="shared" si="42"/>
        <v>22</v>
      </c>
      <c r="AC89" s="1">
        <f t="shared" si="26"/>
        <v>11</v>
      </c>
      <c r="AD89" s="1" t="str">
        <f t="shared" si="43"/>
        <v xml:space="preserve"> </v>
      </c>
      <c r="AE89" s="1" t="str">
        <f t="shared" si="27"/>
        <v xml:space="preserve"> </v>
      </c>
      <c r="AF89" s="1" t="str">
        <f t="shared" si="28"/>
        <v xml:space="preserve"> </v>
      </c>
      <c r="AG89" s="38">
        <f t="shared" si="44"/>
        <v>3.3587088766526341</v>
      </c>
      <c r="AH89" s="38" t="str">
        <f t="shared" si="45"/>
        <v xml:space="preserve"> </v>
      </c>
      <c r="AI89" s="1">
        <f t="shared" si="29"/>
        <v>58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909</v>
      </c>
      <c r="AP89" t="s">
        <v>1022</v>
      </c>
      <c r="AQ89" s="22">
        <v>16.924325965774468</v>
      </c>
      <c r="AR89" s="21">
        <v>18.79766497334181</v>
      </c>
      <c r="AS89">
        <v>34.427834147639324</v>
      </c>
      <c r="AT89">
        <v>-16.924325965774468</v>
      </c>
      <c r="AU89">
        <v>-18.79766497334181</v>
      </c>
      <c r="AV89" t="s">
        <v>1781</v>
      </c>
    </row>
    <row r="90" spans="1:48" x14ac:dyDescent="0.25">
      <c r="A90" s="14">
        <v>9.2999999999999865E-10</v>
      </c>
      <c r="B90" t="s">
        <v>869</v>
      </c>
      <c r="C90" s="4">
        <v>0</v>
      </c>
      <c r="D90" s="4">
        <v>1</v>
      </c>
      <c r="E90" s="4">
        <v>15</v>
      </c>
      <c r="F90" s="4">
        <v>16</v>
      </c>
      <c r="G90" s="4">
        <v>1728</v>
      </c>
      <c r="H90" s="4">
        <v>1726</v>
      </c>
      <c r="I90" s="34">
        <v>39092.309906247181</v>
      </c>
      <c r="J90" s="35">
        <v>23.643835616438359</v>
      </c>
      <c r="K90" s="35">
        <v>21.683417085427138</v>
      </c>
      <c r="L90" s="35">
        <v>14.490685681975748</v>
      </c>
      <c r="M90" s="35">
        <v>13.01117644758318</v>
      </c>
      <c r="N90" s="4">
        <v>0.73</v>
      </c>
      <c r="O90" s="4" t="s">
        <v>161</v>
      </c>
      <c r="P90" s="35">
        <v>2.2247972190034759</v>
      </c>
      <c r="Q90" s="36" t="str">
        <f t="shared" si="33"/>
        <v xml:space="preserve"> </v>
      </c>
      <c r="R90" s="36" t="str">
        <f t="shared" si="34"/>
        <v xml:space="preserve"> </v>
      </c>
      <c r="S90" s="37" t="str">
        <f t="shared" si="35"/>
        <v/>
      </c>
      <c r="T90" s="37" t="str">
        <f t="shared" si="36"/>
        <v/>
      </c>
      <c r="U90" s="37">
        <f t="shared" si="37"/>
        <v>0.87044905756502411</v>
      </c>
      <c r="V90" s="37" t="str">
        <f t="shared" si="38"/>
        <v/>
      </c>
      <c r="W90" s="37">
        <f t="shared" si="39"/>
        <v>0.86162706846345039</v>
      </c>
      <c r="X90" s="37" t="str">
        <f t="shared" si="40"/>
        <v/>
      </c>
      <c r="Y90" s="1">
        <f t="shared" si="24"/>
        <v>4</v>
      </c>
      <c r="Z90" s="1" t="str">
        <f t="shared" si="41"/>
        <v xml:space="preserve"> </v>
      </c>
      <c r="AA90" s="1">
        <f t="shared" si="25"/>
        <v>12</v>
      </c>
      <c r="AB90" s="1" t="str">
        <f t="shared" si="42"/>
        <v xml:space="preserve"> </v>
      </c>
      <c r="AC90" s="1" t="str">
        <f t="shared" si="26"/>
        <v xml:space="preserve"> </v>
      </c>
      <c r="AD90" s="1" t="str">
        <f t="shared" si="43"/>
        <v xml:space="preserve"> </v>
      </c>
      <c r="AE90" s="1" t="str">
        <f t="shared" si="27"/>
        <v xml:space="preserve"> </v>
      </c>
      <c r="AF90" s="1" t="str">
        <f t="shared" si="28"/>
        <v xml:space="preserve"> </v>
      </c>
      <c r="AG90" s="38">
        <f t="shared" si="44"/>
        <v>2.224797219933476</v>
      </c>
      <c r="AH90" s="38" t="str">
        <f t="shared" si="45"/>
        <v xml:space="preserve"> </v>
      </c>
      <c r="AI90" s="1">
        <f t="shared" si="29"/>
        <v>85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869</v>
      </c>
      <c r="AP90" t="s">
        <v>1047</v>
      </c>
      <c r="AQ90" s="22">
        <v>-87.044905756502416</v>
      </c>
      <c r="AR90" s="21">
        <v>-86.162706846345031</v>
      </c>
      <c r="AS90">
        <v>0.11587485515642815</v>
      </c>
      <c r="AT90">
        <v>87.044905756502416</v>
      </c>
      <c r="AU90">
        <v>86.162706846345031</v>
      </c>
      <c r="AV90" t="s">
        <v>1782</v>
      </c>
    </row>
    <row r="91" spans="1:48" x14ac:dyDescent="0.25">
      <c r="A91" s="14">
        <v>9.3999999999999862E-10</v>
      </c>
      <c r="B91" t="s">
        <v>865</v>
      </c>
      <c r="C91" s="4">
        <v>15</v>
      </c>
      <c r="D91" s="4">
        <v>0</v>
      </c>
      <c r="E91" s="4">
        <v>3</v>
      </c>
      <c r="F91" s="4">
        <v>18</v>
      </c>
      <c r="G91" s="4">
        <v>378.5</v>
      </c>
      <c r="H91" s="4">
        <v>270.39999999999998</v>
      </c>
      <c r="I91" s="34">
        <v>10477.048533060075</v>
      </c>
      <c r="J91" s="35">
        <v>10.645669291338582</v>
      </c>
      <c r="K91" s="35">
        <v>9.3564013840830444</v>
      </c>
      <c r="L91" s="35" t="s">
        <v>1019</v>
      </c>
      <c r="M91" s="35" t="s">
        <v>1019</v>
      </c>
      <c r="N91" s="4">
        <v>0.245</v>
      </c>
      <c r="O91" s="4">
        <v>14.074074074074064</v>
      </c>
      <c r="P91" s="35">
        <v>9.0606508875739653</v>
      </c>
      <c r="Q91" s="36">
        <f t="shared" si="33"/>
        <v>83.333333334273334</v>
      </c>
      <c r="R91" s="36" t="str">
        <f t="shared" si="34"/>
        <v xml:space="preserve"> </v>
      </c>
      <c r="S91" s="37">
        <f t="shared" si="35"/>
        <v>0.39977810744887593</v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 xml:space="preserve"> </v>
      </c>
      <c r="X91" s="37" t="str">
        <f t="shared" si="40"/>
        <v xml:space="preserve"> </v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 t="str">
        <f t="shared" si="42"/>
        <v xml:space="preserve"> </v>
      </c>
      <c r="AC91" s="1">
        <f t="shared" si="26"/>
        <v>5</v>
      </c>
      <c r="AD91" s="1" t="str">
        <f t="shared" si="43"/>
        <v xml:space="preserve"> </v>
      </c>
      <c r="AE91" s="1">
        <f t="shared" si="27"/>
        <v>5</v>
      </c>
      <c r="AF91" s="1" t="str">
        <f t="shared" si="28"/>
        <v xml:space="preserve"> </v>
      </c>
      <c r="AG91" s="38">
        <f t="shared" si="44"/>
        <v>9.0606508885139654</v>
      </c>
      <c r="AH91" s="38" t="str">
        <f t="shared" si="45"/>
        <v xml:space="preserve"> </v>
      </c>
      <c r="AI91" s="1">
        <f t="shared" si="29"/>
        <v>3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865</v>
      </c>
      <c r="AP91" t="s">
        <v>1024</v>
      </c>
      <c r="AQ91" s="22">
        <v>15.782775620004575</v>
      </c>
      <c r="AR91" s="21" t="e">
        <v>#VALUE!</v>
      </c>
      <c r="AS91">
        <v>39.977810650887591</v>
      </c>
      <c r="AT91">
        <v>-15.782775620004575</v>
      </c>
      <c r="AU91" t="e">
        <v>#VALUE!</v>
      </c>
      <c r="AV91" t="s">
        <v>1783</v>
      </c>
    </row>
    <row r="92" spans="1:48" x14ac:dyDescent="0.25">
      <c r="A92" s="14">
        <v>9.4999999999999858E-10</v>
      </c>
      <c r="B92" t="s">
        <v>896</v>
      </c>
      <c r="C92" s="4">
        <v>6</v>
      </c>
      <c r="D92" s="4">
        <v>0</v>
      </c>
      <c r="E92" s="4">
        <v>11</v>
      </c>
      <c r="F92" s="4">
        <v>17</v>
      </c>
      <c r="G92" s="4">
        <v>1682.5</v>
      </c>
      <c r="H92" s="4">
        <v>1360.5</v>
      </c>
      <c r="I92" s="34">
        <v>7094.5238340592687</v>
      </c>
      <c r="J92" s="35">
        <v>13.88265306122449</v>
      </c>
      <c r="K92" s="35">
        <v>12.84702549575071</v>
      </c>
      <c r="L92" s="35">
        <v>9.3878213540113329</v>
      </c>
      <c r="M92" s="35">
        <v>8.8593765831691531</v>
      </c>
      <c r="N92" s="4">
        <v>0.98</v>
      </c>
      <c r="O92" s="4">
        <v>6.4356435643564271</v>
      </c>
      <c r="P92" s="35">
        <v>3.4546122748989343</v>
      </c>
      <c r="Q92" s="36" t="str">
        <f t="shared" si="33"/>
        <v xml:space="preserve"> </v>
      </c>
      <c r="R92" s="36" t="str">
        <f t="shared" si="34"/>
        <v xml:space="preserve"> </v>
      </c>
      <c r="S92" s="37">
        <f t="shared" si="35"/>
        <v>0.23667769297499089</v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>
        <f t="shared" si="39"/>
        <v>0.20605903199356601</v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>
        <f t="shared" si="25"/>
        <v>44</v>
      </c>
      <c r="AB92" s="1" t="str">
        <f t="shared" si="42"/>
        <v xml:space="preserve"> </v>
      </c>
      <c r="AC92" s="1">
        <f t="shared" si="26"/>
        <v>38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3.4546122758489344</v>
      </c>
      <c r="AH92" s="38" t="str">
        <f t="shared" si="45"/>
        <v xml:space="preserve"> </v>
      </c>
      <c r="AI92" s="1">
        <f t="shared" si="29"/>
        <v>57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896</v>
      </c>
      <c r="AP92" t="s">
        <v>1031</v>
      </c>
      <c r="AQ92" s="22">
        <v>-9.8248006631214579</v>
      </c>
      <c r="AR92" s="21">
        <v>-20.6059031993566</v>
      </c>
      <c r="AS92">
        <v>23.667769202499088</v>
      </c>
      <c r="AT92">
        <v>9.8248006631214579</v>
      </c>
      <c r="AU92">
        <v>20.6059031993566</v>
      </c>
      <c r="AV92" t="s">
        <v>1784</v>
      </c>
    </row>
    <row r="93" spans="1:48" x14ac:dyDescent="0.25">
      <c r="A93" s="14">
        <v>9.5999999999999855E-10</v>
      </c>
      <c r="B93" t="s">
        <v>897</v>
      </c>
      <c r="C93" s="4">
        <v>1</v>
      </c>
      <c r="D93" s="4">
        <v>0</v>
      </c>
      <c r="E93" s="4">
        <v>1</v>
      </c>
      <c r="F93" s="4">
        <v>2</v>
      </c>
      <c r="G93" s="4" t="s">
        <v>161</v>
      </c>
      <c r="H93" s="4">
        <v>484.75</v>
      </c>
      <c r="I93" s="34">
        <v>9258.0875483398431</v>
      </c>
      <c r="J93" s="35" t="s">
        <v>1019</v>
      </c>
      <c r="K93" s="35" t="s">
        <v>1019</v>
      </c>
      <c r="L93" s="35" t="s">
        <v>1019</v>
      </c>
      <c r="M93" s="35" t="s">
        <v>1019</v>
      </c>
      <c r="N93" s="4" t="s">
        <v>161</v>
      </c>
      <c r="O93" s="4" t="s">
        <v>161</v>
      </c>
      <c r="P93" s="35" t="s">
        <v>166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897</v>
      </c>
      <c r="AP93" t="s">
        <v>161</v>
      </c>
      <c r="AQ93" s="22" t="e">
        <v>#VALUE!</v>
      </c>
      <c r="AR93" s="21" t="e">
        <v>#VALUE!</v>
      </c>
      <c r="AS93" t="s">
        <v>166</v>
      </c>
      <c r="AT93" t="e">
        <v>#VALUE!</v>
      </c>
      <c r="AU93" t="e">
        <v>#VALUE!</v>
      </c>
      <c r="AV93" t="s">
        <v>1785</v>
      </c>
    </row>
    <row r="94" spans="1:48" x14ac:dyDescent="0.25">
      <c r="A94" s="14">
        <v>9.6999999999999851E-10</v>
      </c>
      <c r="B94" t="s">
        <v>862</v>
      </c>
      <c r="C94" s="4">
        <v>6</v>
      </c>
      <c r="D94" s="4">
        <v>1</v>
      </c>
      <c r="E94" s="4">
        <v>10</v>
      </c>
      <c r="F94" s="4">
        <v>17</v>
      </c>
      <c r="G94" s="4">
        <v>1400</v>
      </c>
      <c r="H94" s="4">
        <v>1280</v>
      </c>
      <c r="I94" s="34">
        <v>14741.974247335578</v>
      </c>
      <c r="J94" s="35">
        <v>16.843315445258078</v>
      </c>
      <c r="K94" s="35">
        <v>15.786665506276533</v>
      </c>
      <c r="L94" s="35">
        <v>10.787449058726162</v>
      </c>
      <c r="M94" s="35">
        <v>10.277601246839467</v>
      </c>
      <c r="N94" s="4">
        <v>0.93200000000000005</v>
      </c>
      <c r="O94" s="4" t="s">
        <v>161</v>
      </c>
      <c r="P94" s="35">
        <v>2.253834055736661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>
        <f t="shared" si="39"/>
        <v>0.38587004149668802</v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>
        <f t="shared" si="25"/>
        <v>29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>
        <f t="shared" si="44"/>
        <v>2.253834056706661</v>
      </c>
      <c r="AH94" s="38" t="str">
        <f t="shared" si="45"/>
        <v xml:space="preserve"> </v>
      </c>
      <c r="AI94" s="1">
        <f t="shared" si="29"/>
        <v>84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862</v>
      </c>
      <c r="AP94" t="s">
        <v>1054</v>
      </c>
      <c r="AQ94" s="22">
        <v>-33.246415733620907</v>
      </c>
      <c r="AR94" s="21">
        <v>-38.5870041496688</v>
      </c>
      <c r="AS94">
        <v>9.375</v>
      </c>
      <c r="AT94">
        <v>33.246415733620907</v>
      </c>
      <c r="AU94">
        <v>38.5870041496688</v>
      </c>
      <c r="AV94" t="s">
        <v>1786</v>
      </c>
    </row>
    <row r="95" spans="1:48" x14ac:dyDescent="0.25">
      <c r="A95" s="14">
        <v>9.7999999999999848E-10</v>
      </c>
      <c r="B95" t="s">
        <v>860</v>
      </c>
      <c r="C95" s="4">
        <v>10</v>
      </c>
      <c r="D95" s="4">
        <v>0</v>
      </c>
      <c r="E95" s="4">
        <v>5</v>
      </c>
      <c r="F95" s="4">
        <v>15</v>
      </c>
      <c r="G95" s="4">
        <v>1350</v>
      </c>
      <c r="H95" s="4">
        <v>1138.5</v>
      </c>
      <c r="I95" s="34">
        <v>15392.985223699259</v>
      </c>
      <c r="J95" s="35">
        <v>12.835400225479143</v>
      </c>
      <c r="K95" s="35">
        <v>10.700187969924812</v>
      </c>
      <c r="L95" s="35">
        <v>9.4785141316045429</v>
      </c>
      <c r="M95" s="35">
        <v>8.4520316492047307</v>
      </c>
      <c r="N95" s="4">
        <v>0.88700000000000001</v>
      </c>
      <c r="O95" s="4">
        <v>-53.205128205128204</v>
      </c>
      <c r="P95" s="35">
        <v>8.5726833552920514</v>
      </c>
      <c r="Q95" s="36" t="str">
        <f t="shared" si="33"/>
        <v xml:space="preserve"> </v>
      </c>
      <c r="R95" s="36" t="str">
        <f t="shared" si="34"/>
        <v xml:space="preserve"> </v>
      </c>
      <c r="S95" s="37">
        <f t="shared" si="35"/>
        <v>0.18577075196814233</v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>
        <f t="shared" si="39"/>
        <v>0.21771038744955118</v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>
        <f t="shared" si="25"/>
        <v>43</v>
      </c>
      <c r="AB95" s="1" t="str">
        <f t="shared" si="42"/>
        <v xml:space="preserve"> </v>
      </c>
      <c r="AC95" s="1">
        <f t="shared" si="26"/>
        <v>48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>
        <f t="shared" si="44"/>
        <v>8.5726833562720515</v>
      </c>
      <c r="AH95" s="38" t="str">
        <f t="shared" si="45"/>
        <v xml:space="preserve"> </v>
      </c>
      <c r="AI95" s="1">
        <f t="shared" si="29"/>
        <v>5</v>
      </c>
      <c r="AJ95" s="1" t="str">
        <f t="shared" si="30"/>
        <v xml:space="preserve"> </v>
      </c>
      <c r="AK95" s="25" t="str">
        <f t="shared" si="46"/>
        <v xml:space="preserve"> </v>
      </c>
      <c r="AL95" s="25">
        <f t="shared" si="47"/>
        <v>-53.205128204148203</v>
      </c>
      <c r="AM95" s="1" t="str">
        <f t="shared" si="31"/>
        <v xml:space="preserve"> </v>
      </c>
      <c r="AN95" s="1">
        <f t="shared" si="32"/>
        <v>1</v>
      </c>
      <c r="AO95" t="s">
        <v>860</v>
      </c>
      <c r="AP95" t="s">
        <v>1026</v>
      </c>
      <c r="AQ95" s="22">
        <v>-1.5400489357396907</v>
      </c>
      <c r="AR95" s="21">
        <v>-21.771038744955117</v>
      </c>
      <c r="AS95">
        <v>18.577075098814234</v>
      </c>
      <c r="AT95">
        <v>1.5400489357396907</v>
      </c>
      <c r="AU95">
        <v>21.771038744955117</v>
      </c>
      <c r="AV95" t="s">
        <v>1787</v>
      </c>
    </row>
    <row r="96" spans="1:48" x14ac:dyDescent="0.25">
      <c r="A96" s="14">
        <v>9.8999999999999844E-10</v>
      </c>
      <c r="B96" t="s">
        <v>851</v>
      </c>
      <c r="C96" s="4">
        <v>12</v>
      </c>
      <c r="D96" s="4">
        <v>7</v>
      </c>
      <c r="E96" s="4">
        <v>9</v>
      </c>
      <c r="F96" s="4">
        <v>28</v>
      </c>
      <c r="G96" s="4">
        <v>707.3319091796875</v>
      </c>
      <c r="H96" s="4">
        <v>565.20000000000005</v>
      </c>
      <c r="I96" s="34">
        <v>24611.594407047709</v>
      </c>
      <c r="J96" s="35">
        <v>8.5868671888962727</v>
      </c>
      <c r="K96" s="35">
        <v>7.6514016986362465</v>
      </c>
      <c r="L96" s="35" t="s">
        <v>1019</v>
      </c>
      <c r="M96" s="35" t="s">
        <v>1019</v>
      </c>
      <c r="N96" s="4">
        <v>0.73699999999999999</v>
      </c>
      <c r="O96" s="4" t="s">
        <v>161</v>
      </c>
      <c r="P96" s="35">
        <v>4.0833794640381118</v>
      </c>
      <c r="Q96" s="36" t="str">
        <f t="shared" si="33"/>
        <v xml:space="preserve"> </v>
      </c>
      <c r="R96" s="36" t="str">
        <f t="shared" si="34"/>
        <v xml:space="preserve"> </v>
      </c>
      <c r="S96" s="37">
        <f t="shared" si="35"/>
        <v>0.25147188559666572</v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 xml:space="preserve"> </v>
      </c>
      <c r="X96" s="37" t="str">
        <f t="shared" si="40"/>
        <v xml:space="preserve"> </v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>
        <f t="shared" si="26"/>
        <v>31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4.0833794650281119</v>
      </c>
      <c r="AH96" s="38" t="str">
        <f t="shared" si="45"/>
        <v xml:space="preserve"> </v>
      </c>
      <c r="AI96" s="1">
        <f t="shared" si="29"/>
        <v>48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851</v>
      </c>
      <c r="AP96" t="s">
        <v>1024</v>
      </c>
      <c r="AQ96" s="22">
        <v>32.069830371598187</v>
      </c>
      <c r="AR96" s="21" t="e">
        <v>#VALUE!</v>
      </c>
      <c r="AS96">
        <v>25.14718846066657</v>
      </c>
      <c r="AT96">
        <v>-32.069830371598187</v>
      </c>
      <c r="AU96" t="e">
        <v>#VALUE!</v>
      </c>
      <c r="AV96" t="s">
        <v>1788</v>
      </c>
    </row>
    <row r="97" spans="1:48" x14ac:dyDescent="0.25">
      <c r="A97" s="14">
        <v>9.9999999999999841E-10</v>
      </c>
      <c r="B97" t="s">
        <v>898</v>
      </c>
      <c r="C97" s="4">
        <v>18</v>
      </c>
      <c r="D97" s="4">
        <v>0</v>
      </c>
      <c r="E97" s="4">
        <v>3</v>
      </c>
      <c r="F97" s="4">
        <v>21</v>
      </c>
      <c r="G97" s="4">
        <v>1400</v>
      </c>
      <c r="H97" s="4">
        <v>1052.5</v>
      </c>
      <c r="I97" s="34">
        <v>7337.8696550397281</v>
      </c>
      <c r="J97" s="35">
        <v>18.595406360424025</v>
      </c>
      <c r="K97" s="35">
        <v>14.803094233473981</v>
      </c>
      <c r="L97" s="35" t="s">
        <v>1019</v>
      </c>
      <c r="M97" s="35" t="s">
        <v>1019</v>
      </c>
      <c r="N97" s="4">
        <v>0.46600000000000003</v>
      </c>
      <c r="O97" s="4">
        <v>-15.945945945945944</v>
      </c>
      <c r="P97" s="35">
        <v>5.4061757719714967</v>
      </c>
      <c r="Q97" s="36">
        <f t="shared" si="33"/>
        <v>85.714285715285712</v>
      </c>
      <c r="R97" s="36" t="str">
        <f t="shared" si="34"/>
        <v xml:space="preserve"> </v>
      </c>
      <c r="S97" s="37">
        <f t="shared" si="35"/>
        <v>0.330166271783848</v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>
        <f t="shared" si="26"/>
        <v>12</v>
      </c>
      <c r="AD97" s="1" t="str">
        <f t="shared" si="43"/>
        <v xml:space="preserve"> </v>
      </c>
      <c r="AE97" s="1">
        <f t="shared" si="27"/>
        <v>3</v>
      </c>
      <c r="AF97" s="1" t="str">
        <f t="shared" si="28"/>
        <v xml:space="preserve"> </v>
      </c>
      <c r="AG97" s="38">
        <f t="shared" si="44"/>
        <v>5.4061757729714968</v>
      </c>
      <c r="AH97" s="38" t="str">
        <f t="shared" si="45"/>
        <v xml:space="preserve"> </v>
      </c>
      <c r="AI97" s="1">
        <f t="shared" si="29"/>
        <v>33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898</v>
      </c>
      <c r="AP97" t="s">
        <v>1024</v>
      </c>
      <c r="AQ97" s="22">
        <v>-47.107097452969015</v>
      </c>
      <c r="AR97" s="21" t="e">
        <v>#VALUE!</v>
      </c>
      <c r="AS97">
        <v>33.016627078384801</v>
      </c>
      <c r="AT97">
        <v>47.107097452969015</v>
      </c>
      <c r="AU97" t="e">
        <v>#VALUE!</v>
      </c>
      <c r="AV97" t="s">
        <v>1789</v>
      </c>
    </row>
    <row r="98" spans="1:48" x14ac:dyDescent="0.25">
      <c r="A98" s="14">
        <v>1.0099999999999984E-9</v>
      </c>
      <c r="B98" t="s">
        <v>910</v>
      </c>
      <c r="C98" s="4">
        <v>4</v>
      </c>
      <c r="D98" s="4">
        <v>3</v>
      </c>
      <c r="E98" s="4">
        <v>7</v>
      </c>
      <c r="F98" s="4">
        <v>14</v>
      </c>
      <c r="G98" s="4">
        <v>2100</v>
      </c>
      <c r="H98" s="4">
        <v>1839</v>
      </c>
      <c r="I98" s="34">
        <v>5743.2124418547073</v>
      </c>
      <c r="J98" s="35">
        <v>13.775280898876405</v>
      </c>
      <c r="K98" s="35">
        <v>13.079658605974394</v>
      </c>
      <c r="L98" s="35">
        <v>10.554614251916506</v>
      </c>
      <c r="M98" s="35">
        <v>10.105584202987519</v>
      </c>
      <c r="N98" s="4">
        <v>1.335</v>
      </c>
      <c r="O98" s="4">
        <v>7.1320182094081837</v>
      </c>
      <c r="P98" s="35">
        <v>5.0625339858618821</v>
      </c>
      <c r="Q98" s="36" t="str">
        <f t="shared" si="33"/>
        <v xml:space="preserve"> 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>
        <f t="shared" si="39"/>
        <v>0.35595761441420271</v>
      </c>
      <c r="X98" s="37" t="str">
        <f t="shared" si="40"/>
        <v/>
      </c>
      <c r="Y98" s="1" t="str">
        <f t="shared" si="24"/>
        <v xml:space="preserve"> </v>
      </c>
      <c r="Z98" s="1" t="str">
        <f t="shared" si="41"/>
        <v xml:space="preserve"> </v>
      </c>
      <c r="AA98" s="1">
        <f t="shared" si="25"/>
        <v>30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5.0625339868718822</v>
      </c>
      <c r="AH98" s="38" t="str">
        <f t="shared" si="45"/>
        <v xml:space="preserve"> </v>
      </c>
      <c r="AI98" s="1">
        <f t="shared" si="29"/>
        <v>37</v>
      </c>
      <c r="AJ98" s="1" t="str">
        <f t="shared" si="30"/>
        <v xml:space="preserve"> </v>
      </c>
      <c r="AK98" s="25" t="str">
        <f t="shared" si="46"/>
        <v xml:space="preserve"> </v>
      </c>
      <c r="AL98" s="25" t="str">
        <f t="shared" si="47"/>
        <v xml:space="preserve"> </v>
      </c>
      <c r="AM98" s="1" t="str">
        <f t="shared" si="31"/>
        <v xml:space="preserve"> </v>
      </c>
      <c r="AN98" s="1" t="str">
        <f t="shared" si="32"/>
        <v xml:space="preserve"> </v>
      </c>
      <c r="AO98" t="s">
        <v>910</v>
      </c>
      <c r="AP98" t="s">
        <v>1026</v>
      </c>
      <c r="AQ98" s="22">
        <v>-8.9753861978429725</v>
      </c>
      <c r="AR98" s="21">
        <v>-35.595761441420272</v>
      </c>
      <c r="AS98">
        <v>14.19249592169658</v>
      </c>
      <c r="AT98">
        <v>8.9753861978429725</v>
      </c>
      <c r="AU98">
        <v>35.595761441420272</v>
      </c>
      <c r="AV98" t="s">
        <v>1790</v>
      </c>
    </row>
    <row r="99" spans="1:48" x14ac:dyDescent="0.25">
      <c r="A99" s="14">
        <v>1.0199999999999983E-9</v>
      </c>
      <c r="B99" t="s">
        <v>857</v>
      </c>
      <c r="C99" s="4">
        <v>13</v>
      </c>
      <c r="D99" s="4">
        <v>3</v>
      </c>
      <c r="E99" s="4">
        <v>6</v>
      </c>
      <c r="F99" s="4">
        <v>22</v>
      </c>
      <c r="G99" s="4">
        <v>273.5</v>
      </c>
      <c r="H99" s="4">
        <v>208.6</v>
      </c>
      <c r="I99" s="34">
        <v>26907.304482940192</v>
      </c>
      <c r="J99" s="35">
        <v>14.899999999999997</v>
      </c>
      <c r="K99" s="35">
        <v>12.491017964071855</v>
      </c>
      <c r="L99" s="35">
        <v>7.0666155237990269</v>
      </c>
      <c r="M99" s="35">
        <v>6.4076057377913722</v>
      </c>
      <c r="N99" s="4">
        <v>0.14000000000000001</v>
      </c>
      <c r="O99" s="4">
        <v>-23.888877761531838</v>
      </c>
      <c r="P99" s="35">
        <v>2.4448705656759353</v>
      </c>
      <c r="Q99" s="36" t="str">
        <f t="shared" si="33"/>
        <v xml:space="preserve"> </v>
      </c>
      <c r="R99" s="36" t="str">
        <f t="shared" si="34"/>
        <v xml:space="preserve"> </v>
      </c>
      <c r="S99" s="37">
        <f t="shared" si="35"/>
        <v>0.31112176516189838</v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>
        <f t="shared" si="26"/>
        <v>19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2.4448705666959354</v>
      </c>
      <c r="AH99" s="38" t="str">
        <f t="shared" si="45"/>
        <v xml:space="preserve"> </v>
      </c>
      <c r="AI99" s="1">
        <f t="shared" si="29"/>
        <v>79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857</v>
      </c>
      <c r="AP99" t="s">
        <v>1020</v>
      </c>
      <c r="AQ99" s="22">
        <v>-17.872968708776128</v>
      </c>
      <c r="AR99" s="21">
        <v>9.2147671252599821</v>
      </c>
      <c r="AS99">
        <v>31.11217641418984</v>
      </c>
      <c r="AT99">
        <v>17.872968708776128</v>
      </c>
      <c r="AU99">
        <v>-9.2147671252599821</v>
      </c>
      <c r="AV99" t="s">
        <v>1791</v>
      </c>
    </row>
    <row r="100" spans="1:48" x14ac:dyDescent="0.25">
      <c r="A100" s="14">
        <v>1.0299999999999983E-9</v>
      </c>
      <c r="B100" t="s">
        <v>899</v>
      </c>
      <c r="C100" s="4">
        <v>11</v>
      </c>
      <c r="D100" s="4">
        <v>1</v>
      </c>
      <c r="E100" s="4">
        <v>8</v>
      </c>
      <c r="F100" s="4">
        <v>20</v>
      </c>
      <c r="G100" s="4">
        <v>1720.0001220703125</v>
      </c>
      <c r="H100" s="4">
        <v>1382.5</v>
      </c>
      <c r="I100" s="34">
        <v>10705.040560205392</v>
      </c>
      <c r="J100" s="35">
        <v>11.465944296977549</v>
      </c>
      <c r="K100" s="35">
        <v>10.303602003954971</v>
      </c>
      <c r="L100" s="35">
        <v>5.481938806955756</v>
      </c>
      <c r="M100" s="35">
        <v>5.0581100805632655</v>
      </c>
      <c r="N100" s="4">
        <v>1.1990000000000001</v>
      </c>
      <c r="O100" s="4" t="s">
        <v>161</v>
      </c>
      <c r="P100" s="35">
        <v>5.0399234732181606</v>
      </c>
      <c r="Q100" s="36" t="str">
        <f t="shared" si="33"/>
        <v xml:space="preserve"> </v>
      </c>
      <c r="R100" s="36" t="str">
        <f t="shared" si="34"/>
        <v xml:space="preserve"> </v>
      </c>
      <c r="S100" s="37">
        <f t="shared" si="35"/>
        <v>0.24412305496874312</v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>
        <f t="shared" si="40"/>
        <v>-0.29573203817518645</v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>
        <f t="shared" si="42"/>
        <v>17</v>
      </c>
      <c r="AC100" s="1">
        <f t="shared" ref="AC100:AC107" si="50">IF(ISERROR((RANK(S100,S$7:S$184,0)))=TRUE," ",((RANK(S100,S$7:S$184,0))))</f>
        <v>33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5.0399234742481607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38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899</v>
      </c>
      <c r="AP100" t="s">
        <v>1028</v>
      </c>
      <c r="AQ100" s="22">
        <v>9.2936313198520146</v>
      </c>
      <c r="AR100" s="21">
        <v>29.573203817518646</v>
      </c>
      <c r="AS100">
        <v>24.412305393874313</v>
      </c>
      <c r="AT100">
        <v>-9.2936313198520146</v>
      </c>
      <c r="AU100">
        <v>-29.573203817518646</v>
      </c>
      <c r="AV100" t="s">
        <v>1792</v>
      </c>
    </row>
    <row r="101" spans="1:48" x14ac:dyDescent="0.25">
      <c r="A101" s="14">
        <v>1.0399999999999983E-9</v>
      </c>
      <c r="B101" t="s">
        <v>889</v>
      </c>
      <c r="C101" s="4">
        <v>11</v>
      </c>
      <c r="D101" s="4">
        <v>1</v>
      </c>
      <c r="E101" s="4">
        <v>6</v>
      </c>
      <c r="F101" s="4">
        <v>18</v>
      </c>
      <c r="G101" s="4">
        <v>212</v>
      </c>
      <c r="H101" s="4">
        <v>160.15</v>
      </c>
      <c r="I101" s="34">
        <v>6911.6000094483143</v>
      </c>
      <c r="J101" s="35">
        <v>7.2795454545454552</v>
      </c>
      <c r="K101" s="35">
        <v>6.9329004329004329</v>
      </c>
      <c r="L101" s="35">
        <v>5.1471269754768398</v>
      </c>
      <c r="M101" s="35">
        <v>4.9050653421661075</v>
      </c>
      <c r="N101" s="4">
        <v>0.215</v>
      </c>
      <c r="O101" s="4">
        <v>6.9651741293532261</v>
      </c>
      <c r="P101" s="35">
        <v>11.1145800811739</v>
      </c>
      <c r="Q101" s="36" t="str">
        <f t="shared" si="33"/>
        <v xml:space="preserve"> </v>
      </c>
      <c r="R101" s="36" t="str">
        <f t="shared" si="34"/>
        <v xml:space="preserve"> </v>
      </c>
      <c r="S101" s="37">
        <f t="shared" si="35"/>
        <v>0.32375897700003742</v>
      </c>
      <c r="T101" s="37" t="str">
        <f t="shared" si="36"/>
        <v/>
      </c>
      <c r="U101" s="37" t="str">
        <f t="shared" si="37"/>
        <v/>
      </c>
      <c r="V101" s="37" t="str">
        <f t="shared" si="38"/>
        <v/>
      </c>
      <c r="W101" s="37" t="str">
        <f t="shared" si="39"/>
        <v/>
      </c>
      <c r="X101" s="37">
        <f t="shared" si="40"/>
        <v>-0.33874551469398628</v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>
        <f t="shared" si="42"/>
        <v>10</v>
      </c>
      <c r="AC101" s="1">
        <f t="shared" si="50"/>
        <v>16</v>
      </c>
      <c r="AD101" s="1" t="str">
        <f t="shared" si="43"/>
        <v xml:space="preserve"> </v>
      </c>
      <c r="AE101" s="1" t="str">
        <f t="shared" si="51"/>
        <v xml:space="preserve"> </v>
      </c>
      <c r="AF101" s="1" t="str">
        <f t="shared" si="52"/>
        <v xml:space="preserve"> </v>
      </c>
      <c r="AG101" s="38">
        <f t="shared" si="44"/>
        <v>11.1145800822139</v>
      </c>
      <c r="AH101" s="38" t="str">
        <f t="shared" si="45"/>
        <v xml:space="preserve"> </v>
      </c>
      <c r="AI101" s="1">
        <f t="shared" si="53"/>
        <v>1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889</v>
      </c>
      <c r="AP101" t="s">
        <v>1028</v>
      </c>
      <c r="AQ101" s="22">
        <v>42.411970900822141</v>
      </c>
      <c r="AR101" s="21">
        <v>33.874551469398625</v>
      </c>
      <c r="AS101">
        <v>32.375897596003746</v>
      </c>
      <c r="AT101">
        <v>-42.411970900822141</v>
      </c>
      <c r="AU101">
        <v>-33.874551469398625</v>
      </c>
      <c r="AV101" t="s">
        <v>1793</v>
      </c>
    </row>
    <row r="102" spans="1:48" x14ac:dyDescent="0.25">
      <c r="A102" s="14">
        <v>1.0499999999999982E-9</v>
      </c>
      <c r="B102" t="s">
        <v>836</v>
      </c>
      <c r="C102" s="4">
        <v>11</v>
      </c>
      <c r="D102" s="4">
        <v>1</v>
      </c>
      <c r="E102" s="4">
        <v>8</v>
      </c>
      <c r="F102" s="4">
        <v>20</v>
      </c>
      <c r="G102" s="4">
        <v>4577.5</v>
      </c>
      <c r="H102" s="4">
        <v>4041.5</v>
      </c>
      <c r="I102" s="34">
        <v>155603.92259225505</v>
      </c>
      <c r="J102" s="35">
        <v>18.481021211006237</v>
      </c>
      <c r="K102" s="35">
        <v>16.548582413879824</v>
      </c>
      <c r="L102" s="35">
        <v>14.364312079212185</v>
      </c>
      <c r="M102" s="35">
        <v>13.182355846727132</v>
      </c>
      <c r="N102" s="4">
        <v>2.3319999999999999</v>
      </c>
      <c r="O102" s="4" t="s">
        <v>161</v>
      </c>
      <c r="P102" s="35">
        <v>3.6022378280816043</v>
      </c>
      <c r="Q102" s="36" t="str">
        <f t="shared" si="33"/>
        <v xml:space="preserve"> </v>
      </c>
      <c r="R102" s="36" t="str">
        <f t="shared" si="34"/>
        <v xml:space="preserve"> </v>
      </c>
      <c r="S102" s="37" t="str">
        <f t="shared" si="35"/>
        <v/>
      </c>
      <c r="T102" s="37" t="str">
        <f t="shared" si="36"/>
        <v/>
      </c>
      <c r="U102" s="37" t="str">
        <f t="shared" si="37"/>
        <v/>
      </c>
      <c r="V102" s="37" t="str">
        <f t="shared" si="38"/>
        <v/>
      </c>
      <c r="W102" s="37">
        <f t="shared" si="39"/>
        <v>0.84539177602752891</v>
      </c>
      <c r="X102" s="37" t="str">
        <f t="shared" si="40"/>
        <v/>
      </c>
      <c r="Y102" s="1" t="str">
        <f t="shared" si="48"/>
        <v xml:space="preserve"> </v>
      </c>
      <c r="Z102" s="1" t="str">
        <f t="shared" si="41"/>
        <v xml:space="preserve"> </v>
      </c>
      <c r="AA102" s="1">
        <f t="shared" si="49"/>
        <v>13</v>
      </c>
      <c r="AB102" s="1" t="str">
        <f t="shared" si="42"/>
        <v xml:space="preserve"> </v>
      </c>
      <c r="AC102" s="1" t="str">
        <f t="shared" si="50"/>
        <v xml:space="preserve"> </v>
      </c>
      <c r="AD102" s="1" t="str">
        <f t="shared" si="43"/>
        <v xml:space="preserve"> </v>
      </c>
      <c r="AE102" s="1" t="str">
        <f t="shared" si="51"/>
        <v xml:space="preserve"> </v>
      </c>
      <c r="AF102" s="1" t="str">
        <f t="shared" si="52"/>
        <v xml:space="preserve"> </v>
      </c>
      <c r="AG102" s="38">
        <f t="shared" si="44"/>
        <v>3.6022378291316044</v>
      </c>
      <c r="AH102" s="38" t="str">
        <f t="shared" si="45"/>
        <v xml:space="preserve"> </v>
      </c>
      <c r="AI102" s="1">
        <f t="shared" si="53"/>
        <v>53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836</v>
      </c>
      <c r="AP102" t="s">
        <v>1020</v>
      </c>
      <c r="AQ102" s="22">
        <v>-46.202203685313179</v>
      </c>
      <c r="AR102" s="21">
        <v>-84.539177602752886</v>
      </c>
      <c r="AS102">
        <v>13.262402573302001</v>
      </c>
      <c r="AT102">
        <v>46.202203685313179</v>
      </c>
      <c r="AU102">
        <v>84.539177602752886</v>
      </c>
      <c r="AV102" t="s">
        <v>1794</v>
      </c>
    </row>
    <row r="103" spans="1:48" x14ac:dyDescent="0.25">
      <c r="A103" s="14">
        <v>1.0599999999999982E-9</v>
      </c>
      <c r="B103" t="s">
        <v>900</v>
      </c>
      <c r="C103" s="4">
        <v>6</v>
      </c>
      <c r="D103" s="4">
        <v>4</v>
      </c>
      <c r="E103" s="4">
        <v>7</v>
      </c>
      <c r="F103" s="4">
        <v>17</v>
      </c>
      <c r="G103" s="4">
        <v>810.99993896484375</v>
      </c>
      <c r="H103" s="4">
        <v>688.4</v>
      </c>
      <c r="I103" s="34">
        <v>6182.6253358903004</v>
      </c>
      <c r="J103" s="35">
        <v>13.341085271317828</v>
      </c>
      <c r="K103" s="35">
        <v>12.292857142857141</v>
      </c>
      <c r="L103" s="35">
        <v>11.048643948437798</v>
      </c>
      <c r="M103" s="35">
        <v>10.650816613499547</v>
      </c>
      <c r="N103" s="4">
        <v>0.51600000000000001</v>
      </c>
      <c r="O103" s="4">
        <v>31.914893617021285</v>
      </c>
      <c r="P103" s="35">
        <v>5.9848925043579326</v>
      </c>
      <c r="Q103" s="36" t="str">
        <f t="shared" si="33"/>
        <v xml:space="preserve"> </v>
      </c>
      <c r="R103" s="36" t="str">
        <f t="shared" si="34"/>
        <v xml:space="preserve"> </v>
      </c>
      <c r="S103" s="37">
        <f t="shared" si="35"/>
        <v>0.17809404371665863</v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>
        <f t="shared" si="39"/>
        <v>0.41942590541528268</v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>
        <f t="shared" si="49"/>
        <v>26</v>
      </c>
      <c r="AB103" s="1" t="str">
        <f t="shared" si="42"/>
        <v xml:space="preserve"> </v>
      </c>
      <c r="AC103" s="1">
        <f t="shared" si="50"/>
        <v>51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5.9848925054179327</v>
      </c>
      <c r="AH103" s="38" t="str">
        <f t="shared" si="45"/>
        <v xml:space="preserve"> </v>
      </c>
      <c r="AI103" s="1">
        <f t="shared" si="53"/>
        <v>21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900</v>
      </c>
      <c r="AP103" t="s">
        <v>1026</v>
      </c>
      <c r="AQ103" s="22">
        <v>-5.5404917266550946</v>
      </c>
      <c r="AR103" s="21">
        <v>-41.942590541528268</v>
      </c>
      <c r="AS103">
        <v>17.809404265665862</v>
      </c>
      <c r="AT103">
        <v>5.5404917266550946</v>
      </c>
      <c r="AU103">
        <v>41.942590541528268</v>
      </c>
      <c r="AV103" t="s">
        <v>1795</v>
      </c>
    </row>
    <row r="104" spans="1:48" x14ac:dyDescent="0.25">
      <c r="A104" s="14">
        <v>1.0699999999999982E-9</v>
      </c>
      <c r="B104" t="s">
        <v>835</v>
      </c>
      <c r="C104" s="4">
        <v>17</v>
      </c>
      <c r="D104" s="4">
        <v>5</v>
      </c>
      <c r="E104" s="4">
        <v>7</v>
      </c>
      <c r="F104" s="4">
        <v>29</v>
      </c>
      <c r="G104" s="4">
        <v>194.5</v>
      </c>
      <c r="H104" s="4">
        <v>153.4</v>
      </c>
      <c r="I104" s="34">
        <v>53978.611163154943</v>
      </c>
      <c r="J104" s="35">
        <v>16.185757316889919</v>
      </c>
      <c r="K104" s="35">
        <v>14.097272501807348</v>
      </c>
      <c r="L104" s="35">
        <v>5.2430039902072689</v>
      </c>
      <c r="M104" s="35">
        <v>5.0581569886554423</v>
      </c>
      <c r="N104" s="4">
        <v>0.108</v>
      </c>
      <c r="O104" s="4" t="s">
        <v>161</v>
      </c>
      <c r="P104" s="35">
        <v>8.3521075065248116</v>
      </c>
      <c r="Q104" s="36" t="str">
        <f t="shared" si="33"/>
        <v xml:space="preserve"> </v>
      </c>
      <c r="R104" s="36" t="str">
        <f t="shared" si="34"/>
        <v xml:space="preserve"> </v>
      </c>
      <c r="S104" s="37">
        <f t="shared" si="35"/>
        <v>0.26792698933597114</v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>
        <f t="shared" si="40"/>
        <v>-0.32642813718798969</v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>
        <f t="shared" si="42"/>
        <v>13</v>
      </c>
      <c r="AC104" s="1">
        <f t="shared" si="50"/>
        <v>28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8.3521075075948108</v>
      </c>
      <c r="AH104" s="38" t="str">
        <f t="shared" si="45"/>
        <v xml:space="preserve"> </v>
      </c>
      <c r="AI104" s="1">
        <f t="shared" si="53"/>
        <v>6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835</v>
      </c>
      <c r="AP104" t="s">
        <v>1047</v>
      </c>
      <c r="AQ104" s="22">
        <v>-28.044514479302695</v>
      </c>
      <c r="AR104" s="21">
        <v>32.642813718798969</v>
      </c>
      <c r="AS104">
        <v>26.792698826597118</v>
      </c>
      <c r="AT104">
        <v>28.044514479302695</v>
      </c>
      <c r="AU104">
        <v>-32.642813718798969</v>
      </c>
      <c r="AV104" t="s">
        <v>1796</v>
      </c>
    </row>
    <row r="105" spans="1:48" x14ac:dyDescent="0.25">
      <c r="A105" s="14">
        <v>1.0799999999999981E-9</v>
      </c>
      <c r="B105" t="s">
        <v>880</v>
      </c>
      <c r="C105" s="4">
        <v>1</v>
      </c>
      <c r="D105" s="4">
        <v>0</v>
      </c>
      <c r="E105" s="4">
        <v>2</v>
      </c>
      <c r="F105" s="4">
        <v>3</v>
      </c>
      <c r="G105" s="4" t="s">
        <v>161</v>
      </c>
      <c r="H105" s="4" t="s">
        <v>161</v>
      </c>
      <c r="I105" s="34" t="s">
        <v>161</v>
      </c>
      <c r="J105" s="35" t="s">
        <v>1019</v>
      </c>
      <c r="K105" s="35" t="s">
        <v>1019</v>
      </c>
      <c r="L105" s="35" t="s">
        <v>1019</v>
      </c>
      <c r="M105" s="35" t="s">
        <v>1019</v>
      </c>
      <c r="N105" s="4">
        <v>0.153</v>
      </c>
      <c r="O105" s="4">
        <v>12.500000000000011</v>
      </c>
      <c r="P105" s="35" t="s">
        <v>166</v>
      </c>
      <c r="Q105" s="36" t="str">
        <f t="shared" si="33"/>
        <v xml:space="preserve"> </v>
      </c>
      <c r="R105" s="36" t="str">
        <f t="shared" si="34"/>
        <v xml:space="preserve"> </v>
      </c>
      <c r="S105" s="37" t="str">
        <f t="shared" si="35"/>
        <v xml:space="preserve"> </v>
      </c>
      <c r="T105" s="37" t="str">
        <f t="shared" si="36"/>
        <v xml:space="preserve"> </v>
      </c>
      <c r="U105" s="37" t="str">
        <f t="shared" si="37"/>
        <v xml:space="preserve"> </v>
      </c>
      <c r="V105" s="37" t="str">
        <f t="shared" si="38"/>
        <v xml:space="preserve"> </v>
      </c>
      <c r="W105" s="37" t="str">
        <f t="shared" si="39"/>
        <v xml:space="preserve"> </v>
      </c>
      <c r="X105" s="37" t="str">
        <f t="shared" si="40"/>
        <v xml:space="preserve"> </v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 t="str">
        <f t="shared" si="42"/>
        <v xml:space="preserve"> </v>
      </c>
      <c r="AC105" s="1" t="str">
        <f t="shared" si="50"/>
        <v xml:space="preserve"> </v>
      </c>
      <c r="AD105" s="1" t="str">
        <f t="shared" si="43"/>
        <v xml:space="preserve"> </v>
      </c>
      <c r="AE105" s="1" t="str">
        <f t="shared" si="51"/>
        <v xml:space="preserve"> </v>
      </c>
      <c r="AF105" s="1" t="str">
        <f t="shared" si="52"/>
        <v xml:space="preserve"> </v>
      </c>
      <c r="AG105" s="38" t="str">
        <f t="shared" si="44"/>
        <v xml:space="preserve"> </v>
      </c>
      <c r="AH105" s="38" t="str">
        <f t="shared" si="45"/>
        <v xml:space="preserve"> </v>
      </c>
      <c r="AI105" s="1" t="str">
        <f t="shared" si="53"/>
        <v xml:space="preserve"> </v>
      </c>
      <c r="AJ105" s="1" t="str">
        <f t="shared" si="54"/>
        <v xml:space="preserve"> </v>
      </c>
      <c r="AK105" s="25" t="str">
        <f t="shared" si="46"/>
        <v xml:space="preserve"> </v>
      </c>
      <c r="AL105" s="25" t="str">
        <f t="shared" si="47"/>
        <v xml:space="preserve"> </v>
      </c>
      <c r="AM105" s="1" t="str">
        <f t="shared" si="55"/>
        <v xml:space="preserve"> </v>
      </c>
      <c r="AN105" s="1" t="str">
        <f t="shared" si="56"/>
        <v xml:space="preserve"> </v>
      </c>
      <c r="AO105" t="s">
        <v>880</v>
      </c>
      <c r="AP105" t="s">
        <v>1033</v>
      </c>
      <c r="AQ105" s="22" t="e">
        <v>#VALUE!</v>
      </c>
      <c r="AR105" s="21" t="e">
        <v>#VALUE!</v>
      </c>
      <c r="AS105" t="s">
        <v>166</v>
      </c>
      <c r="AT105" t="e">
        <v>#VALUE!</v>
      </c>
      <c r="AU105" t="e">
        <v>#VALUE!</v>
      </c>
      <c r="AV105" t="s">
        <v>1797</v>
      </c>
    </row>
    <row r="106" spans="1:48" x14ac:dyDescent="0.25">
      <c r="A106" s="14">
        <v>1.0899999999999981E-9</v>
      </c>
      <c r="B106" t="s">
        <v>854</v>
      </c>
      <c r="C106" s="4">
        <v>10</v>
      </c>
      <c r="D106" s="4">
        <v>6</v>
      </c>
      <c r="E106" s="4">
        <v>15</v>
      </c>
      <c r="F106" s="4">
        <v>31</v>
      </c>
      <c r="G106" s="4">
        <v>1320</v>
      </c>
      <c r="H106" s="4">
        <v>1063</v>
      </c>
      <c r="I106" s="34">
        <v>17666.357736778267</v>
      </c>
      <c r="J106" s="35">
        <v>8.9028475711892803</v>
      </c>
      <c r="K106" s="35">
        <v>8.3965244865718809</v>
      </c>
      <c r="L106" s="35">
        <v>7.401441398818414</v>
      </c>
      <c r="M106" s="35">
        <v>7.2210473116226961</v>
      </c>
      <c r="N106" s="4">
        <v>1.1539999999999999</v>
      </c>
      <c r="O106" s="4" t="s">
        <v>161</v>
      </c>
      <c r="P106" s="35">
        <v>5.7666980244590773</v>
      </c>
      <c r="Q106" s="36" t="str">
        <f t="shared" si="33"/>
        <v xml:space="preserve"> </v>
      </c>
      <c r="R106" s="36" t="str">
        <f t="shared" si="34"/>
        <v xml:space="preserve"> </v>
      </c>
      <c r="S106" s="37">
        <f t="shared" si="35"/>
        <v>0.24176858058200371</v>
      </c>
      <c r="T106" s="37" t="str">
        <f t="shared" si="36"/>
        <v/>
      </c>
      <c r="U106" s="37" t="str">
        <f t="shared" si="37"/>
        <v/>
      </c>
      <c r="V106" s="37" t="str">
        <f t="shared" si="38"/>
        <v/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 t="str">
        <f t="shared" si="41"/>
        <v xml:space="preserve"> </v>
      </c>
      <c r="AA106" s="1" t="str">
        <f t="shared" si="49"/>
        <v xml:space="preserve"> </v>
      </c>
      <c r="AB106" s="1" t="str">
        <f t="shared" si="42"/>
        <v xml:space="preserve"> </v>
      </c>
      <c r="AC106" s="1">
        <f t="shared" si="50"/>
        <v>34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5.7666980255490774</v>
      </c>
      <c r="AH106" s="38" t="str">
        <f t="shared" si="45"/>
        <v xml:space="preserve"> </v>
      </c>
      <c r="AI106" s="1">
        <f t="shared" si="53"/>
        <v>25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854</v>
      </c>
      <c r="AP106" t="s">
        <v>1047</v>
      </c>
      <c r="AQ106" s="22">
        <v>29.57012931692632</v>
      </c>
      <c r="AR106" s="21">
        <v>4.9132390551744454</v>
      </c>
      <c r="AS106">
        <v>24.176857949200368</v>
      </c>
      <c r="AT106">
        <v>-29.57012931692632</v>
      </c>
      <c r="AU106">
        <v>-4.9132390551744454</v>
      </c>
      <c r="AV106" t="s">
        <v>1798</v>
      </c>
    </row>
    <row r="107" spans="1:48" x14ac:dyDescent="0.25">
      <c r="A107">
        <v>1.0999999999999981E-9</v>
      </c>
      <c r="B107" t="s">
        <v>882</v>
      </c>
      <c r="C107" s="3">
        <v>7</v>
      </c>
      <c r="D107" s="3">
        <v>1</v>
      </c>
      <c r="E107" s="3">
        <v>15</v>
      </c>
      <c r="F107" s="3">
        <v>23</v>
      </c>
      <c r="G107" s="4">
        <v>4900</v>
      </c>
      <c r="H107" s="4">
        <v>4627</v>
      </c>
      <c r="I107" s="5">
        <v>11191.202369525938</v>
      </c>
      <c r="J107" s="4">
        <v>17.913279132791327</v>
      </c>
      <c r="K107" s="4">
        <v>16.685899747565813</v>
      </c>
      <c r="L107" s="4">
        <v>10.818090425457902</v>
      </c>
      <c r="M107" s="4">
        <v>10.487608870623255</v>
      </c>
      <c r="N107" s="4">
        <v>2.5830000000000002</v>
      </c>
      <c r="O107" s="4">
        <v>-8.1390478849644019</v>
      </c>
      <c r="P107" s="4">
        <v>2.1979684460773723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 t="str">
        <f t="shared" si="37"/>
        <v/>
      </c>
      <c r="V107" s="37" t="str">
        <f t="shared" si="38"/>
        <v/>
      </c>
      <c r="W107" s="37">
        <f t="shared" si="39"/>
        <v>0.38980655623273486</v>
      </c>
      <c r="X107" s="37" t="str">
        <f t="shared" si="40"/>
        <v/>
      </c>
      <c r="Y107" t="str">
        <f t="shared" si="48"/>
        <v xml:space="preserve"> </v>
      </c>
      <c r="Z107" s="1" t="str">
        <f t="shared" si="41"/>
        <v xml:space="preserve"> </v>
      </c>
      <c r="AA107">
        <f t="shared" si="49"/>
        <v>28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>
        <f t="shared" si="44"/>
        <v>2.1979684471773724</v>
      </c>
      <c r="AH107" t="str">
        <f t="shared" si="45"/>
        <v xml:space="preserve"> </v>
      </c>
      <c r="AI107">
        <f t="shared" si="53"/>
        <v>86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882</v>
      </c>
      <c r="AP107" t="s">
        <v>1028</v>
      </c>
      <c r="AQ107">
        <v>-41.710831590005704</v>
      </c>
      <c r="AR107">
        <v>-38.980655623273485</v>
      </c>
      <c r="AS107">
        <v>5.9001512859303995</v>
      </c>
      <c r="AT107">
        <v>41.710831590005704</v>
      </c>
      <c r="AU107">
        <v>38.980655623273485</v>
      </c>
      <c r="AV107" t="s">
        <v>1799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205</v>
      </c>
      <c r="C1" s="12" t="s">
        <v>206</v>
      </c>
      <c r="D1" s="12" t="s">
        <v>207</v>
      </c>
      <c r="E1" s="12" t="s">
        <v>208</v>
      </c>
      <c r="F1" s="12" t="s">
        <v>209</v>
      </c>
      <c r="G1" s="12" t="s">
        <v>210</v>
      </c>
      <c r="H1" s="12" t="s">
        <v>211</v>
      </c>
      <c r="I1" s="12" t="s">
        <v>212</v>
      </c>
      <c r="J1" s="12" t="s">
        <v>213</v>
      </c>
      <c r="K1" s="12" t="s">
        <v>214</v>
      </c>
      <c r="L1" s="12" t="s">
        <v>215</v>
      </c>
      <c r="M1" s="12" t="s">
        <v>216</v>
      </c>
      <c r="N1" s="12" t="s">
        <v>217</v>
      </c>
      <c r="O1" s="12" t="s">
        <v>218</v>
      </c>
      <c r="P1" s="12" t="s">
        <v>219</v>
      </c>
      <c r="Q1" s="12" t="s">
        <v>220</v>
      </c>
      <c r="R1" s="12" t="s">
        <v>221</v>
      </c>
      <c r="S1" s="12" t="s">
        <v>222</v>
      </c>
      <c r="T1" s="12" t="s">
        <v>223</v>
      </c>
      <c r="U1" s="12" t="s">
        <v>224</v>
      </c>
      <c r="V1" s="12" t="s">
        <v>225</v>
      </c>
      <c r="W1" s="12" t="s">
        <v>226</v>
      </c>
      <c r="X1" s="12" t="s">
        <v>227</v>
      </c>
      <c r="Y1" s="12" t="s">
        <v>228</v>
      </c>
      <c r="Z1" s="12" t="s">
        <v>229</v>
      </c>
      <c r="AA1" s="12" t="s">
        <v>230</v>
      </c>
      <c r="AB1" s="12" t="s">
        <v>231</v>
      </c>
      <c r="AC1" s="12" t="s">
        <v>232</v>
      </c>
      <c r="AD1" s="12" t="s">
        <v>233</v>
      </c>
      <c r="AE1" s="12" t="s">
        <v>234</v>
      </c>
      <c r="AF1" s="12" t="s">
        <v>235</v>
      </c>
      <c r="AG1" s="12" t="s">
        <v>236</v>
      </c>
      <c r="AH1" s="12" t="s">
        <v>237</v>
      </c>
      <c r="AI1" s="12" t="s">
        <v>238</v>
      </c>
      <c r="AJ1" s="12" t="s">
        <v>239</v>
      </c>
      <c r="AK1" s="12" t="s">
        <v>240</v>
      </c>
      <c r="AL1" s="12" t="s">
        <v>241</v>
      </c>
      <c r="AM1" s="12" t="s">
        <v>242</v>
      </c>
      <c r="AN1" s="12" t="s">
        <v>243</v>
      </c>
      <c r="AO1" s="12" t="s">
        <v>244</v>
      </c>
      <c r="AP1" s="12" t="s">
        <v>245</v>
      </c>
      <c r="AQ1" s="12" t="s">
        <v>246</v>
      </c>
      <c r="AR1" s="12" t="s">
        <v>247</v>
      </c>
      <c r="AS1" s="12" t="s">
        <v>248</v>
      </c>
      <c r="AT1" s="12" t="s">
        <v>249</v>
      </c>
      <c r="AU1" s="12" t="s">
        <v>250</v>
      </c>
      <c r="AV1" s="12" t="s">
        <v>251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43390.336982638888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192</v>
      </c>
      <c r="J4" s="29" t="s">
        <v>985</v>
      </c>
      <c r="K4" s="29" t="s">
        <v>1010</v>
      </c>
      <c r="L4" s="29" t="s">
        <v>985</v>
      </c>
      <c r="M4" s="29" t="s">
        <v>1010</v>
      </c>
      <c r="N4" s="28" t="s">
        <v>27</v>
      </c>
      <c r="O4" s="28" t="s">
        <v>28</v>
      </c>
      <c r="P4" s="29" t="s">
        <v>985</v>
      </c>
      <c r="Q4" s="9" t="s">
        <v>137</v>
      </c>
      <c r="R4" s="9" t="s">
        <v>138</v>
      </c>
      <c r="S4" s="8" t="s">
        <v>134</v>
      </c>
      <c r="T4" s="8" t="s">
        <v>193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136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203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1009</v>
      </c>
      <c r="AQ4" t="s">
        <v>200</v>
      </c>
      <c r="AR4" t="s">
        <v>202</v>
      </c>
      <c r="AS4" t="s">
        <v>194</v>
      </c>
      <c r="AT4" t="s">
        <v>201</v>
      </c>
      <c r="AU4" t="s">
        <v>184</v>
      </c>
      <c r="AV4" t="s">
        <v>944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987</v>
      </c>
      <c r="C6" s="31"/>
      <c r="D6" s="31"/>
      <c r="E6" s="31"/>
      <c r="F6" s="31"/>
      <c r="G6" s="32"/>
      <c r="H6" s="32"/>
      <c r="I6" s="33"/>
      <c r="J6" s="32">
        <v>15.401623489142949</v>
      </c>
      <c r="K6" s="32">
        <v>13.963592341617742</v>
      </c>
      <c r="L6" s="32">
        <v>13.134252606387328</v>
      </c>
      <c r="M6" s="32">
        <v>12.329365351159574</v>
      </c>
      <c r="N6" s="32"/>
      <c r="O6" s="32"/>
      <c r="P6" s="32">
        <v>3.6410141789719366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988</v>
      </c>
      <c r="C7" s="4">
        <v>20</v>
      </c>
      <c r="D7" s="4">
        <v>1</v>
      </c>
      <c r="E7" s="4">
        <v>14</v>
      </c>
      <c r="F7" s="4">
        <v>35</v>
      </c>
      <c r="G7" s="4">
        <v>26.157461166381836</v>
      </c>
      <c r="H7" s="4">
        <v>21.25</v>
      </c>
      <c r="I7" s="34">
        <v>46472.816673843299</v>
      </c>
      <c r="J7" s="35">
        <v>13.75620862748926</v>
      </c>
      <c r="K7" s="35">
        <v>12.534698952754537</v>
      </c>
      <c r="L7" s="35">
        <v>8.8953362414975832</v>
      </c>
      <c r="M7" s="35">
        <v>8.2780082749528034</v>
      </c>
      <c r="N7" s="4">
        <v>1.361</v>
      </c>
      <c r="O7" s="4">
        <v>13.87558630538355</v>
      </c>
      <c r="P7" s="35">
        <v>3.9846636098973889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0.23093934910620395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-0.32273753915988446</v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>
        <f>IF(ISERROR((RANK(X7,X$7:X$184,1)))=TRUE," ",((RANK(X7,X$7:X$184,1))))</f>
        <v>5</v>
      </c>
      <c r="AC7" s="1">
        <f t="shared" ref="AC7:AC10" si="1">IF(ISERROR((RANK(S7,S$7:S$184,0)))=TRUE," ",((RANK(S7,S$7:S$184,0))))</f>
        <v>7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>
        <f>IF(ISERROR((IF((AND(P7&gt;$AG$6,P7&lt;$AG$5))=TRUE,P7+A7," ")))=TRUE," ",((IF((AND(P7&gt;$AG$6,P7&lt;$AG$5))=TRUE,P7+A7," "))))</f>
        <v>3.9846636099973889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9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10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988</v>
      </c>
      <c r="AP7" t="s">
        <v>1031</v>
      </c>
      <c r="AQ7" s="22">
        <v>10.683385831458548</v>
      </c>
      <c r="AR7" s="21">
        <v>32.273753915988443</v>
      </c>
      <c r="AS7">
        <v>23.093934900620393</v>
      </c>
      <c r="AT7">
        <v>-10.683385831458548</v>
      </c>
      <c r="AU7">
        <v>-32.273753915988443</v>
      </c>
      <c r="AV7" t="s">
        <v>1800</v>
      </c>
    </row>
    <row r="8" spans="1:48" x14ac:dyDescent="0.25">
      <c r="A8" s="14">
        <v>1.1000000000000001E-10</v>
      </c>
      <c r="B8" t="s">
        <v>989</v>
      </c>
      <c r="C8" s="4">
        <v>8</v>
      </c>
      <c r="D8" s="4">
        <v>3</v>
      </c>
      <c r="E8" s="4">
        <v>12</v>
      </c>
      <c r="F8" s="4">
        <v>23</v>
      </c>
      <c r="G8" s="4">
        <v>62.5</v>
      </c>
      <c r="H8" s="4">
        <v>49.24</v>
      </c>
      <c r="I8" s="34">
        <v>8273.349422105819</v>
      </c>
      <c r="J8" s="35">
        <v>9.2455419757589627</v>
      </c>
      <c r="K8" s="35">
        <v>8.6927711821580278</v>
      </c>
      <c r="L8" s="35">
        <v>7.1743347921961647</v>
      </c>
      <c r="M8" s="35">
        <v>6.7919717698171054</v>
      </c>
      <c r="N8" s="4">
        <v>4.5149999999999997</v>
      </c>
      <c r="O8" s="4">
        <v>-1.4963358170054872</v>
      </c>
      <c r="P8" s="35">
        <v>5.6558935429793893</v>
      </c>
      <c r="Q8" s="36" t="str">
        <f t="shared" ref="Q8:Q26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26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26" si="6">IF(ISERROR((IF((G8/H8-1)&gt;($S$5/100),(G8/H8-1)+A8,"")))=TRUE," ",((IF((G8/H8-1)&gt;($S$5/100),(G8/H8-1)+A8,""))))</f>
        <v>0.26929325762421596</v>
      </c>
      <c r="T8" s="37" t="str">
        <f t="shared" ref="T8:T26" si="7">IF(ISERROR((IF((G8/H8-1)&lt;($T$5/100),(G8/H8-1)+A8,"")))=TRUE," ",((IF((G8/H8-1)&lt;($T$5/100),(G8/H8-1)+A8,""))))</f>
        <v/>
      </c>
      <c r="U8" s="37" t="str">
        <f t="shared" ref="U8:U26" si="8">IF(ISERROR((IF(((J8/$J$6-1))&gt;($U$5/100),((J8/$J$6-1)),"")))=TRUE," ",((IF(((J8/$J$6-1))&gt;($U$5/100),((J8/$J$6-1)),""))))</f>
        <v/>
      </c>
      <c r="V8" s="37" t="str">
        <f t="shared" ref="V8:V26" si="9">IF(ISERROR((IF(((J8/$J$6-1))&lt;($V$5/100),((J8/$J$6-1)),"")))=TRUE," ",((IF(((J8/$J$6-1))&lt;($V$5/100),((J8/$J$6-1)),""))))</f>
        <v/>
      </c>
      <c r="W8" s="37" t="str">
        <f t="shared" ref="W8:W26" si="10">IF(ISERROR((IF(((L8/$L$6-1))&gt;($W$5/100),((L8/$L$6-1)),"")))=TRUE," ",((IF(((L8/$L$6-1))&gt;($W$5/100),((L8/$L$6-1)),""))))</f>
        <v/>
      </c>
      <c r="X8" s="37">
        <f t="shared" ref="X8:X26" si="11">IF(ISERROR((IF(((L8/$L$6-1))&lt;($X$5/100),((L8/$L$6-1)),"")))=TRUE," ",((IF(((L8/$L$6-1))&lt;($X$5/100),((L8/$L$6-1)),""))))</f>
        <v>-0.45376908704289665</v>
      </c>
      <c r="Y8" s="1" t="str">
        <f t="shared" si="0"/>
        <v xml:space="preserve"> </v>
      </c>
      <c r="Z8" s="1" t="str">
        <f t="shared" ref="Z8:Z26" si="12">IF(ISERROR((RANK(V8,V$7:V$184,1)))=TRUE," ",((RANK(V8,V$7:V$184,1))))</f>
        <v xml:space="preserve"> </v>
      </c>
      <c r="AA8" s="1" t="str">
        <f t="shared" si="0"/>
        <v xml:space="preserve"> </v>
      </c>
      <c r="AB8" s="1">
        <f t="shared" ref="AB8:AB26" si="13">IF(ISERROR((RANK(X8,X$7:X$184,1)))=TRUE," ",((RANK(X8,X$7:X$184,1))))</f>
        <v>1</v>
      </c>
      <c r="AC8" s="1">
        <f t="shared" si="1"/>
        <v>6</v>
      </c>
      <c r="AD8" s="1" t="str">
        <f t="shared" ref="AD8:AD26" si="14">IF(ISERROR((RANK(T8,T$7:T$184,1)))=TRUE," ",((RANK(T8,T$7:T$184,1))))</f>
        <v xml:space="preserve"> </v>
      </c>
      <c r="AE8" s="1" t="str">
        <f t="shared" si="2"/>
        <v xml:space="preserve"> </v>
      </c>
      <c r="AF8" s="1" t="str">
        <f t="shared" si="2"/>
        <v xml:space="preserve"> </v>
      </c>
      <c r="AG8" s="38">
        <f t="shared" ref="AG8:AG26" si="15">IF(ISERROR((IF((AND(P8&gt;$AG$6,P8&lt;$AG$5))=TRUE,P8+A8," ")))=TRUE," ",((IF((AND(P8&gt;$AG$6,P8&lt;$AG$5))=TRUE,P8+A8," "))))</f>
        <v>5.6558935430893893</v>
      </c>
      <c r="AH8" s="38" t="str">
        <f t="shared" ref="AH8:AH26" si="16">IF(ISERROR(((IF(P8&lt;$AH$5,P8+A8," "))))=TRUE," ",((IF(P8&lt;$AH$5,P8+A8," "))))</f>
        <v xml:space="preserve"> </v>
      </c>
      <c r="AI8" s="1">
        <f t="shared" ref="AI8:AJ10" si="17">IF(ISERROR((RANK(AG8,AG$7:AG$184,0)))=TRUE," ",((RANK(AG8,AG$7:AG$184,0))))</f>
        <v>3</v>
      </c>
      <c r="AJ8" s="1" t="str">
        <f t="shared" si="17"/>
        <v xml:space="preserve"> </v>
      </c>
      <c r="AK8" s="25" t="str">
        <f t="shared" ref="AK8:AK26" si="18">IF(ISERROR((IF((AND(O8&lt;$AK$5,O8&gt;$AK$6))=TRUE,O8+A8," ")))=TRUE," ",((IF((AND(O8&lt;$AK$5,O8&gt;$AK$6))=TRUE,O8+A8," "))))</f>
        <v xml:space="preserve"> </v>
      </c>
      <c r="AL8" s="25" t="str">
        <f t="shared" ref="AL8:AL26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989</v>
      </c>
      <c r="AP8" t="s">
        <v>1031</v>
      </c>
      <c r="AQ8" s="22">
        <v>39.970341553431595</v>
      </c>
      <c r="AR8" s="21">
        <v>45.376908704289662</v>
      </c>
      <c r="AS8">
        <v>26.929325751421594</v>
      </c>
      <c r="AT8">
        <v>-39.970341553431595</v>
      </c>
      <c r="AU8">
        <v>-45.376908704289662</v>
      </c>
      <c r="AV8" t="s">
        <v>1801</v>
      </c>
    </row>
    <row r="9" spans="1:48" x14ac:dyDescent="0.25">
      <c r="A9" s="14">
        <v>1.2E-10</v>
      </c>
      <c r="B9" t="s">
        <v>990</v>
      </c>
      <c r="C9" s="4">
        <v>9</v>
      </c>
      <c r="D9" s="4">
        <v>0</v>
      </c>
      <c r="E9" s="4">
        <v>15</v>
      </c>
      <c r="F9" s="4">
        <v>24</v>
      </c>
      <c r="G9" s="4">
        <v>61.25</v>
      </c>
      <c r="H9" s="4">
        <v>45.86</v>
      </c>
      <c r="I9" s="34">
        <v>10352.936503667555</v>
      </c>
      <c r="J9" s="35">
        <v>10.11468901632113</v>
      </c>
      <c r="K9" s="35">
        <v>9.2665184885835519</v>
      </c>
      <c r="L9" s="35" t="s">
        <v>1019</v>
      </c>
      <c r="M9" s="35" t="s">
        <v>1019</v>
      </c>
      <c r="N9" s="4">
        <v>4.1639999999999997</v>
      </c>
      <c r="O9" s="4" t="s">
        <v>161</v>
      </c>
      <c r="P9" s="35">
        <v>3.9315307457479283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0.33558656793508934</v>
      </c>
      <c r="T9" s="37" t="str">
        <f t="shared" si="7"/>
        <v/>
      </c>
      <c r="U9" s="37" t="str">
        <f t="shared" si="8"/>
        <v/>
      </c>
      <c r="V9" s="37" t="str">
        <f t="shared" si="9"/>
        <v/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5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>
        <f t="shared" si="15"/>
        <v>3.9315307458679283</v>
      </c>
      <c r="AH9" s="38" t="str">
        <f t="shared" si="16"/>
        <v xml:space="preserve"> </v>
      </c>
      <c r="AI9" s="1">
        <f t="shared" si="17"/>
        <v>10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990</v>
      </c>
      <c r="AP9" t="s">
        <v>1024</v>
      </c>
      <c r="AQ9" s="22">
        <v>34.327124517416841</v>
      </c>
      <c r="AR9" s="21" t="e">
        <v>#VALUE!</v>
      </c>
      <c r="AS9">
        <v>33.55865678150893</v>
      </c>
      <c r="AT9">
        <v>-34.327124517416841</v>
      </c>
      <c r="AU9" t="e">
        <v>#VALUE!</v>
      </c>
      <c r="AV9" t="s">
        <v>1802</v>
      </c>
    </row>
    <row r="10" spans="1:48" x14ac:dyDescent="0.25">
      <c r="A10" s="14">
        <v>1.2999999999999999E-10</v>
      </c>
      <c r="B10" t="s">
        <v>991</v>
      </c>
      <c r="C10" s="4">
        <v>16</v>
      </c>
      <c r="D10" s="4">
        <v>0</v>
      </c>
      <c r="E10" s="4">
        <v>16</v>
      </c>
      <c r="F10" s="4">
        <v>32</v>
      </c>
      <c r="G10" s="4">
        <v>100</v>
      </c>
      <c r="H10" s="4">
        <v>73.02</v>
      </c>
      <c r="I10" s="34">
        <v>42291.793276984718</v>
      </c>
      <c r="J10" s="35">
        <v>18.499742725017928</v>
      </c>
      <c r="K10" s="35">
        <v>16.755072729777599</v>
      </c>
      <c r="L10" s="35">
        <v>10.319443607105335</v>
      </c>
      <c r="M10" s="35">
        <v>9.1733984602305298</v>
      </c>
      <c r="N10" s="4">
        <v>3.444</v>
      </c>
      <c r="O10" s="4">
        <v>21.637125392490205</v>
      </c>
      <c r="P10" s="35">
        <v>3.0260646209593416</v>
      </c>
      <c r="Q10" s="36" t="str">
        <f t="shared" si="4"/>
        <v xml:space="preserve"> </v>
      </c>
      <c r="R10" s="36" t="str">
        <f t="shared" si="5"/>
        <v xml:space="preserve"> </v>
      </c>
      <c r="S10" s="37">
        <f t="shared" si="6"/>
        <v>0.36948781168847722</v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>
        <f t="shared" si="11"/>
        <v>-0.21431055756557638</v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>
        <f t="shared" si="13"/>
        <v>7</v>
      </c>
      <c r="AC10" s="1">
        <f t="shared" si="1"/>
        <v>3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3.0260646210893416</v>
      </c>
      <c r="AH10" s="38" t="str">
        <f t="shared" si="16"/>
        <v xml:space="preserve"> </v>
      </c>
      <c r="AI10" s="1">
        <f t="shared" si="17"/>
        <v>15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991</v>
      </c>
      <c r="AP10" t="s">
        <v>1028</v>
      </c>
      <c r="AQ10" s="22">
        <v>-20.115536768308438</v>
      </c>
      <c r="AR10" s="21">
        <v>21.431055756557637</v>
      </c>
      <c r="AS10">
        <v>36.948781155847719</v>
      </c>
      <c r="AT10">
        <v>20.115536768308438</v>
      </c>
      <c r="AU10">
        <v>-21.431055756557637</v>
      </c>
      <c r="AV10" t="s">
        <v>1803</v>
      </c>
    </row>
    <row r="11" spans="1:48" x14ac:dyDescent="0.25">
      <c r="A11" s="14">
        <v>1.3999999999999998E-10</v>
      </c>
      <c r="B11" t="s">
        <v>992</v>
      </c>
      <c r="C11" s="4">
        <v>22</v>
      </c>
      <c r="D11" s="4">
        <v>2</v>
      </c>
      <c r="E11" s="4">
        <v>5</v>
      </c>
      <c r="F11" s="4">
        <v>29</v>
      </c>
      <c r="G11" s="4">
        <v>20</v>
      </c>
      <c r="H11" s="4">
        <v>13.43</v>
      </c>
      <c r="I11" s="34">
        <v>34625.01238725485</v>
      </c>
      <c r="J11" s="35">
        <v>8.0274955170352662</v>
      </c>
      <c r="K11" s="35">
        <v>7.068421052631578</v>
      </c>
      <c r="L11" s="35" t="s">
        <v>1019</v>
      </c>
      <c r="M11" s="35" t="s">
        <v>1019</v>
      </c>
      <c r="N11" s="4">
        <v>1.1539999999999999</v>
      </c>
      <c r="O11" s="4">
        <v>56.530246209033109</v>
      </c>
      <c r="P11" s="35">
        <v>4.6090841399851081</v>
      </c>
      <c r="Q11" s="36">
        <f t="shared" si="4"/>
        <v>75.862068965657244</v>
      </c>
      <c r="R11" s="36" t="str">
        <f t="shared" si="5"/>
        <v xml:space="preserve"> </v>
      </c>
      <c r="S11" s="37">
        <f t="shared" si="6"/>
        <v>0.48920327638720784</v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 xml:space="preserve"> </v>
      </c>
      <c r="X11" s="37" t="str">
        <f t="shared" si="11"/>
        <v xml:space="preserve"> </v>
      </c>
      <c r="Y11" s="1" t="str">
        <f t="shared" ref="Y11:Y26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6" si="21">IF(ISERROR((RANK(W11,W$7:W$184,0)))=TRUE," ",((RANK(W11,W$7:W$184,0))))</f>
        <v xml:space="preserve"> </v>
      </c>
      <c r="AB11" s="1" t="str">
        <f t="shared" si="13"/>
        <v xml:space="preserve"> </v>
      </c>
      <c r="AC11" s="1">
        <f t="shared" ref="AC11:AC26" si="22">IF(ISERROR((RANK(S11,S$7:S$184,0)))=TRUE," ",((RANK(S11,S$7:S$184,0))))</f>
        <v>1</v>
      </c>
      <c r="AD11" s="1" t="str">
        <f t="shared" si="14"/>
        <v xml:space="preserve"> </v>
      </c>
      <c r="AE11" s="1">
        <f t="shared" ref="AE11:AE26" si="23">IF(ISERROR((RANK(Q11,Q$7:Q$184,0)))=TRUE," ",((RANK(Q11,Q$7:Q$184,0))))</f>
        <v>3</v>
      </c>
      <c r="AF11" s="1" t="str">
        <f t="shared" ref="AF11:AF26" si="24">IF(ISERROR((RANK(R11,R$7:R$184,0)))=TRUE," ",((RANK(R11,R$7:R$184,0))))</f>
        <v xml:space="preserve"> </v>
      </c>
      <c r="AG11" s="38">
        <f t="shared" si="15"/>
        <v>4.6090841401251081</v>
      </c>
      <c r="AH11" s="38" t="str">
        <f t="shared" si="16"/>
        <v xml:space="preserve"> </v>
      </c>
      <c r="AI11" s="1">
        <f t="shared" ref="AI11:AI26" si="25">IF(ISERROR((RANK(AG11,AG$7:AG$184,0)))=TRUE," ",((RANK(AG11,AG$7:AG$184,0))))</f>
        <v>7</v>
      </c>
      <c r="AJ11" s="1" t="str">
        <f t="shared" ref="AJ11:AJ26" si="26">IF(ISERROR((RANK(AH11,AH$7:AH$184,0)))=TRUE," ",((RANK(AH11,AH$7:AH$184,0))))</f>
        <v xml:space="preserve"> </v>
      </c>
      <c r="AK11" s="25">
        <f t="shared" si="18"/>
        <v>56.530246209173107</v>
      </c>
      <c r="AL11" s="25" t="str">
        <f t="shared" si="19"/>
        <v xml:space="preserve"> </v>
      </c>
      <c r="AM11" s="1">
        <f t="shared" ref="AM11:AM26" si="27">IF(ISERROR((RANK(AK11,AK$7:AK$184,0)))=TRUE," ",((RANK(AK11,AK$7:AK$184,0))))</f>
        <v>1</v>
      </c>
      <c r="AN11" s="1" t="str">
        <f t="shared" ref="AN11:AN26" si="28">IF(ISERROR((RANK(AL11,AL$7:AL$184,0)))=TRUE," ",((RANK(AL11,AL$7:AL$184,0))))</f>
        <v xml:space="preserve"> </v>
      </c>
      <c r="AO11" t="s">
        <v>992</v>
      </c>
      <c r="AP11" t="s">
        <v>1024</v>
      </c>
      <c r="AQ11" s="22">
        <v>47.878900411413895</v>
      </c>
      <c r="AR11" s="21" t="e">
        <v>#VALUE!</v>
      </c>
      <c r="AS11">
        <v>48.920327624720784</v>
      </c>
      <c r="AT11">
        <v>-47.878900411413895</v>
      </c>
      <c r="AU11" t="e">
        <v>#VALUE!</v>
      </c>
      <c r="AV11" t="s">
        <v>1804</v>
      </c>
    </row>
    <row r="12" spans="1:48" x14ac:dyDescent="0.25">
      <c r="A12" s="14">
        <v>1.4999999999999997E-10</v>
      </c>
      <c r="B12" t="s">
        <v>993</v>
      </c>
      <c r="C12" s="4">
        <v>4</v>
      </c>
      <c r="D12" s="4">
        <v>1</v>
      </c>
      <c r="E12" s="4">
        <v>9</v>
      </c>
      <c r="F12" s="4">
        <v>14</v>
      </c>
      <c r="G12" s="4">
        <v>485</v>
      </c>
      <c r="H12" s="4">
        <v>431.4</v>
      </c>
      <c r="I12" s="34">
        <v>16118.288836455766</v>
      </c>
      <c r="J12" s="35">
        <v>22.904167772763468</v>
      </c>
      <c r="K12" s="35">
        <v>21.557065760543672</v>
      </c>
      <c r="L12" s="35">
        <v>17.823891693710628</v>
      </c>
      <c r="M12" s="35">
        <v>16.749809642767925</v>
      </c>
      <c r="N12" s="4">
        <v>17.704000000000001</v>
      </c>
      <c r="O12" s="4">
        <v>-39.024390243902438</v>
      </c>
      <c r="P12" s="35">
        <v>2.7964765878535007</v>
      </c>
      <c r="Q12" s="36" t="str">
        <f t="shared" si="4"/>
        <v xml:space="preserve"> </v>
      </c>
      <c r="R12" s="36" t="str">
        <f t="shared" si="5"/>
        <v xml:space="preserve"> </v>
      </c>
      <c r="S12" s="37" t="str">
        <f t="shared" si="6"/>
        <v/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/>
      </c>
      <c r="V12" s="37" t="str">
        <f t="shared" si="9"/>
        <v/>
      </c>
      <c r="W12" s="37">
        <f t="shared" si="10"/>
        <v>0.35705412617408316</v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>
        <f t="shared" si="21"/>
        <v>2</v>
      </c>
      <c r="AB12" s="1" t="str">
        <f t="shared" si="13"/>
        <v xml:space="preserve"> </v>
      </c>
      <c r="AC12" s="1" t="str">
        <f t="shared" si="22"/>
        <v xml:space="preserve"> </v>
      </c>
      <c r="AD12" s="1" t="str">
        <f t="shared" si="14"/>
        <v xml:space="preserve"> </v>
      </c>
      <c r="AE12" s="1" t="str">
        <f t="shared" si="23"/>
        <v xml:space="preserve"> </v>
      </c>
      <c r="AF12" s="1" t="str">
        <f t="shared" si="24"/>
        <v xml:space="preserve"> </v>
      </c>
      <c r="AG12" s="38">
        <f t="shared" si="15"/>
        <v>2.7964765880035007</v>
      </c>
      <c r="AH12" s="38" t="str">
        <f t="shared" si="16"/>
        <v xml:space="preserve"> </v>
      </c>
      <c r="AI12" s="1">
        <f t="shared" si="25"/>
        <v>16</v>
      </c>
      <c r="AJ12" s="1" t="str">
        <f t="shared" si="26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7"/>
        <v xml:space="preserve"> </v>
      </c>
      <c r="AN12" s="1" t="str">
        <f t="shared" si="28"/>
        <v xml:space="preserve"> </v>
      </c>
      <c r="AO12" t="s">
        <v>993</v>
      </c>
      <c r="AP12" t="s">
        <v>1031</v>
      </c>
      <c r="AQ12" s="22">
        <v>-48.712684665413875</v>
      </c>
      <c r="AR12" s="21">
        <v>-35.705412617408314</v>
      </c>
      <c r="AS12">
        <v>12.424663885025499</v>
      </c>
      <c r="AT12">
        <v>48.712684665413875</v>
      </c>
      <c r="AU12">
        <v>35.705412617408314</v>
      </c>
      <c r="AV12" t="s">
        <v>1805</v>
      </c>
    </row>
    <row r="13" spans="1:48" x14ac:dyDescent="0.25">
      <c r="A13" s="14">
        <v>1.5999999999999996E-10</v>
      </c>
      <c r="B13" t="s">
        <v>994</v>
      </c>
      <c r="C13" s="4">
        <v>6</v>
      </c>
      <c r="D13" s="4">
        <v>7</v>
      </c>
      <c r="E13" s="4">
        <v>13</v>
      </c>
      <c r="F13" s="4">
        <v>26</v>
      </c>
      <c r="G13" s="4">
        <v>2320</v>
      </c>
      <c r="H13" s="4">
        <v>2330</v>
      </c>
      <c r="I13" s="34">
        <v>21700.882898422366</v>
      </c>
      <c r="J13" s="35">
        <v>24.809668317095245</v>
      </c>
      <c r="K13" s="35">
        <v>23.019166172693144</v>
      </c>
      <c r="L13" s="35">
        <v>17.68050816498279</v>
      </c>
      <c r="M13" s="35">
        <v>16.453740006427822</v>
      </c>
      <c r="N13" s="4">
        <v>83.347999999999999</v>
      </c>
      <c r="O13" s="4" t="s">
        <v>161</v>
      </c>
      <c r="P13" s="35">
        <v>2.7367811158798285</v>
      </c>
      <c r="Q13" s="36" t="str">
        <f t="shared" si="4"/>
        <v xml:space="preserve"> </v>
      </c>
      <c r="R13" s="36" t="str">
        <f t="shared" si="5"/>
        <v xml:space="preserve"> </v>
      </c>
      <c r="S13" s="37" t="str">
        <f t="shared" si="6"/>
        <v/>
      </c>
      <c r="T13" s="37" t="str">
        <f t="shared" si="7"/>
        <v/>
      </c>
      <c r="U13" s="37">
        <f t="shared" si="8"/>
        <v>0.61084760542187633</v>
      </c>
      <c r="V13" s="37" t="str">
        <f t="shared" si="9"/>
        <v/>
      </c>
      <c r="W13" s="37">
        <f t="shared" si="10"/>
        <v>0.34613736272930895</v>
      </c>
      <c r="X13" s="37" t="str">
        <f t="shared" si="11"/>
        <v/>
      </c>
      <c r="Y13" s="1">
        <f t="shared" si="20"/>
        <v>1</v>
      </c>
      <c r="Z13" s="1" t="str">
        <f t="shared" si="12"/>
        <v xml:space="preserve"> </v>
      </c>
      <c r="AA13" s="1">
        <f t="shared" si="21"/>
        <v>3</v>
      </c>
      <c r="AB13" s="1" t="str">
        <f t="shared" si="13"/>
        <v xml:space="preserve"> </v>
      </c>
      <c r="AC13" s="1" t="str">
        <f t="shared" si="22"/>
        <v xml:space="preserve"> </v>
      </c>
      <c r="AD13" s="1" t="str">
        <f t="shared" si="14"/>
        <v xml:space="preserve"> </v>
      </c>
      <c r="AE13" s="1" t="str">
        <f t="shared" si="23"/>
        <v xml:space="preserve"> </v>
      </c>
      <c r="AF13" s="1" t="str">
        <f t="shared" si="24"/>
        <v xml:space="preserve"> </v>
      </c>
      <c r="AG13" s="38">
        <f t="shared" si="15"/>
        <v>2.7367811160398285</v>
      </c>
      <c r="AH13" s="38" t="str">
        <f t="shared" si="16"/>
        <v xml:space="preserve"> </v>
      </c>
      <c r="AI13" s="1">
        <f t="shared" si="25"/>
        <v>17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994</v>
      </c>
      <c r="AP13" t="s">
        <v>1022</v>
      </c>
      <c r="AQ13" s="22">
        <v>-61.084760542187631</v>
      </c>
      <c r="AR13" s="21">
        <v>-34.613736272930893</v>
      </c>
      <c r="AS13">
        <v>-0.42918454935622075</v>
      </c>
      <c r="AT13">
        <v>61.084760542187631</v>
      </c>
      <c r="AU13">
        <v>34.613736272930893</v>
      </c>
      <c r="AV13" t="s">
        <v>1806</v>
      </c>
    </row>
    <row r="14" spans="1:48" x14ac:dyDescent="0.25">
      <c r="A14" s="14">
        <v>1.6999999999999996E-10</v>
      </c>
      <c r="B14" t="s">
        <v>995</v>
      </c>
      <c r="C14" s="4">
        <v>8</v>
      </c>
      <c r="D14" s="4">
        <v>7</v>
      </c>
      <c r="E14" s="4">
        <v>11</v>
      </c>
      <c r="F14" s="4">
        <v>26</v>
      </c>
      <c r="G14" s="4">
        <v>50</v>
      </c>
      <c r="H14" s="4">
        <v>45.14</v>
      </c>
      <c r="I14" s="34">
        <v>27630.736578754211</v>
      </c>
      <c r="J14" s="35">
        <v>12.279651795429814</v>
      </c>
      <c r="K14" s="35">
        <v>10.848353761115115</v>
      </c>
      <c r="L14" s="35">
        <v>7.2844641125064484</v>
      </c>
      <c r="M14" s="35">
        <v>6.8839745955220941</v>
      </c>
      <c r="N14" s="4">
        <v>3.0950000000000002</v>
      </c>
      <c r="O14" s="4" t="s">
        <v>161</v>
      </c>
      <c r="P14" s="35">
        <v>4.6787771377935314</v>
      </c>
      <c r="Q14" s="36" t="str">
        <f t="shared" si="4"/>
        <v xml:space="preserve"> </v>
      </c>
      <c r="R14" s="36" t="str">
        <f t="shared" si="5"/>
        <v xml:space="preserve"> </v>
      </c>
      <c r="S14" s="37" t="str">
        <f t="shared" si="6"/>
        <v/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>
        <f t="shared" si="11"/>
        <v>-0.44538419270511553</v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>
        <f t="shared" si="13"/>
        <v>2</v>
      </c>
      <c r="AC14" s="1" t="str">
        <f t="shared" si="22"/>
        <v xml:space="preserve"> 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>
        <f t="shared" si="15"/>
        <v>4.6787771379635315</v>
      </c>
      <c r="AH14" s="38" t="str">
        <f t="shared" si="16"/>
        <v xml:space="preserve"> </v>
      </c>
      <c r="AI14" s="1">
        <f t="shared" si="25"/>
        <v>6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995</v>
      </c>
      <c r="AP14" t="s">
        <v>1022</v>
      </c>
      <c r="AQ14" s="22">
        <v>20.270406531583529</v>
      </c>
      <c r="AR14" s="21">
        <v>44.538419270511554</v>
      </c>
      <c r="AS14">
        <v>10.766504209127149</v>
      </c>
      <c r="AT14">
        <v>-20.270406531583529</v>
      </c>
      <c r="AU14">
        <v>-44.538419270511554</v>
      </c>
      <c r="AV14" t="s">
        <v>1679</v>
      </c>
    </row>
    <row r="15" spans="1:48" x14ac:dyDescent="0.25">
      <c r="A15" s="14">
        <v>1.7999999999999995E-10</v>
      </c>
      <c r="B15" t="s">
        <v>996</v>
      </c>
      <c r="C15" s="4">
        <v>13</v>
      </c>
      <c r="D15" s="4">
        <v>2</v>
      </c>
      <c r="E15" s="4">
        <v>2</v>
      </c>
      <c r="F15" s="4">
        <v>17</v>
      </c>
      <c r="G15" s="4">
        <v>345</v>
      </c>
      <c r="H15" s="4">
        <v>322</v>
      </c>
      <c r="I15" s="34">
        <v>24186.945794795956</v>
      </c>
      <c r="J15" s="35">
        <v>23.615694902823616</v>
      </c>
      <c r="K15" s="35">
        <v>21.332979992049818</v>
      </c>
      <c r="L15" s="35">
        <v>16.052173148748352</v>
      </c>
      <c r="M15" s="35">
        <v>14.490232381879027</v>
      </c>
      <c r="N15" s="4">
        <v>12.170999999999999</v>
      </c>
      <c r="O15" s="4" t="s">
        <v>161</v>
      </c>
      <c r="P15" s="35">
        <v>1.1242236024844721</v>
      </c>
      <c r="Q15" s="36">
        <f t="shared" si="4"/>
        <v>76.470588235474111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>
        <f t="shared" si="10"/>
        <v>0.22216114078253746</v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>
        <f t="shared" si="21"/>
        <v>4</v>
      </c>
      <c r="AB15" s="1" t="str">
        <f t="shared" si="13"/>
        <v xml:space="preserve"> </v>
      </c>
      <c r="AC15" s="1" t="str">
        <f t="shared" si="22"/>
        <v xml:space="preserve"> </v>
      </c>
      <c r="AD15" s="1" t="str">
        <f t="shared" si="14"/>
        <v xml:space="preserve"> </v>
      </c>
      <c r="AE15" s="1">
        <f t="shared" si="23"/>
        <v>2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996</v>
      </c>
      <c r="AP15" t="s">
        <v>1054</v>
      </c>
      <c r="AQ15" s="22">
        <v>-53.33250367710265</v>
      </c>
      <c r="AR15" s="21">
        <v>-22.216114078253746</v>
      </c>
      <c r="AS15">
        <v>7.1428571428571397</v>
      </c>
      <c r="AT15">
        <v>53.33250367710265</v>
      </c>
      <c r="AU15">
        <v>22.216114078253746</v>
      </c>
      <c r="AV15" t="s">
        <v>1807</v>
      </c>
    </row>
    <row r="16" spans="1:48" x14ac:dyDescent="0.25">
      <c r="A16" s="14">
        <v>1.8999999999999994E-10</v>
      </c>
      <c r="B16" t="s">
        <v>997</v>
      </c>
      <c r="C16" s="4">
        <v>12</v>
      </c>
      <c r="D16" s="4">
        <v>4</v>
      </c>
      <c r="E16" s="4">
        <v>14</v>
      </c>
      <c r="F16" s="4">
        <v>30</v>
      </c>
      <c r="G16" s="4">
        <v>84.5</v>
      </c>
      <c r="H16" s="4">
        <v>80.040000000000006</v>
      </c>
      <c r="I16" s="34">
        <v>247289.20632539835</v>
      </c>
      <c r="J16" s="35">
        <v>19.208063354931607</v>
      </c>
      <c r="K16" s="35">
        <v>17.544936431389743</v>
      </c>
      <c r="L16" s="35">
        <v>13.720103812260767</v>
      </c>
      <c r="M16" s="35">
        <v>12.848985764294049</v>
      </c>
      <c r="N16" s="4">
        <v>3.8730000000000002</v>
      </c>
      <c r="O16" s="4" t="s">
        <v>161</v>
      </c>
      <c r="P16" s="35">
        <v>3.2908545727136427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3.2908545729036427</v>
      </c>
      <c r="AH16" s="38" t="str">
        <f t="shared" si="16"/>
        <v xml:space="preserve"> </v>
      </c>
      <c r="AI16" s="1">
        <f t="shared" si="25"/>
        <v>14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997</v>
      </c>
      <c r="AP16" t="s">
        <v>1020</v>
      </c>
      <c r="AQ16" s="22">
        <v>-24.714536545266984</v>
      </c>
      <c r="AR16" s="21">
        <v>-4.4604837704167011</v>
      </c>
      <c r="AS16">
        <v>5.5722138930534681</v>
      </c>
      <c r="AT16">
        <v>24.714536545266984</v>
      </c>
      <c r="AU16">
        <v>4.4604837704167011</v>
      </c>
      <c r="AV16" t="s">
        <v>1808</v>
      </c>
    </row>
    <row r="17" spans="1:48" x14ac:dyDescent="0.25">
      <c r="A17" s="14">
        <v>1.9999999999999993E-10</v>
      </c>
      <c r="B17" t="s">
        <v>998</v>
      </c>
      <c r="C17" s="4">
        <v>15</v>
      </c>
      <c r="D17" s="4">
        <v>0</v>
      </c>
      <c r="E17" s="4">
        <v>14</v>
      </c>
      <c r="F17" s="4">
        <v>29</v>
      </c>
      <c r="G17" s="4">
        <v>90</v>
      </c>
      <c r="H17" s="4">
        <v>84.08</v>
      </c>
      <c r="I17" s="34">
        <v>216316.85911129211</v>
      </c>
      <c r="J17" s="35">
        <v>15.390345761418638</v>
      </c>
      <c r="K17" s="35">
        <v>14.070151840951832</v>
      </c>
      <c r="L17" s="35">
        <v>14.359284191077004</v>
      </c>
      <c r="M17" s="35">
        <v>13.471139837106907</v>
      </c>
      <c r="N17" s="4">
        <v>5.181</v>
      </c>
      <c r="O17" s="4">
        <v>-1.0077519379844884</v>
      </c>
      <c r="P17" s="35">
        <v>3.5907677937472697</v>
      </c>
      <c r="Q17" s="36" t="str">
        <f t="shared" si="4"/>
        <v xml:space="preserve"> </v>
      </c>
      <c r="R17" s="36" t="str">
        <f t="shared" si="5"/>
        <v xml:space="preserve"> </v>
      </c>
      <c r="S17" s="37" t="str">
        <f t="shared" si="6"/>
        <v/>
      </c>
      <c r="T17" s="37" t="str">
        <f t="shared" si="7"/>
        <v/>
      </c>
      <c r="U17" s="37" t="str">
        <f t="shared" si="8"/>
        <v/>
      </c>
      <c r="V17" s="37" t="str">
        <f t="shared" si="9"/>
        <v/>
      </c>
      <c r="W17" s="37" t="str">
        <f t="shared" si="10"/>
        <v/>
      </c>
      <c r="X17" s="37" t="str">
        <f t="shared" si="11"/>
        <v/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 t="str">
        <f t="shared" si="22"/>
        <v xml:space="preserve"> 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>
        <f t="shared" si="15"/>
        <v>3.5907677939472697</v>
      </c>
      <c r="AH17" s="38" t="str">
        <f t="shared" si="16"/>
        <v xml:space="preserve"> </v>
      </c>
      <c r="AI17" s="1">
        <f t="shared" si="25"/>
        <v>13</v>
      </c>
      <c r="AJ17" s="1" t="str">
        <f t="shared" si="26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7"/>
        <v xml:space="preserve"> </v>
      </c>
      <c r="AN17" s="1" t="str">
        <f t="shared" si="28"/>
        <v xml:space="preserve"> </v>
      </c>
      <c r="AO17" t="s">
        <v>998</v>
      </c>
      <c r="AP17" t="s">
        <v>1054</v>
      </c>
      <c r="AQ17" s="22">
        <v>7.3224278805805731E-2</v>
      </c>
      <c r="AR17" s="21">
        <v>-9.3269988129657921</v>
      </c>
      <c r="AS17">
        <v>7.0409134157944919</v>
      </c>
      <c r="AT17">
        <v>-7.3224278805805731E-2</v>
      </c>
      <c r="AU17">
        <v>9.3269988129657921</v>
      </c>
      <c r="AV17" t="s">
        <v>1809</v>
      </c>
    </row>
    <row r="18" spans="1:48" x14ac:dyDescent="0.25">
      <c r="A18" s="14">
        <v>2.0999999999999992E-10</v>
      </c>
      <c r="B18" t="s">
        <v>999</v>
      </c>
      <c r="C18" s="4">
        <v>15</v>
      </c>
      <c r="D18" s="4">
        <v>5</v>
      </c>
      <c r="E18" s="4">
        <v>11</v>
      </c>
      <c r="F18" s="4">
        <v>31</v>
      </c>
      <c r="G18" s="4">
        <v>262.5</v>
      </c>
      <c r="H18" s="4">
        <v>240.55</v>
      </c>
      <c r="I18" s="34">
        <v>209361.96970568158</v>
      </c>
      <c r="J18" s="35">
        <v>13.503424273043674</v>
      </c>
      <c r="K18" s="35">
        <v>13.011846162168009</v>
      </c>
      <c r="L18" s="35">
        <v>9.9605221008257327</v>
      </c>
      <c r="M18" s="35">
        <v>9.7541152305393819</v>
      </c>
      <c r="N18" s="4">
        <v>17.644000000000002</v>
      </c>
      <c r="O18" s="4" t="s">
        <v>161</v>
      </c>
      <c r="P18" s="35">
        <v>3.671170234878403</v>
      </c>
      <c r="Q18" s="36" t="str">
        <f t="shared" si="4"/>
        <v xml:space="preserve"> 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>
        <f t="shared" si="11"/>
        <v>-0.24163769349298003</v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>
        <f t="shared" si="13"/>
        <v>6</v>
      </c>
      <c r="AC18" s="1" t="str">
        <f t="shared" si="22"/>
        <v xml:space="preserve"> </v>
      </c>
      <c r="AD18" s="1" t="str">
        <f t="shared" si="14"/>
        <v xml:space="preserve"> </v>
      </c>
      <c r="AE18" s="1" t="str">
        <f t="shared" si="23"/>
        <v xml:space="preserve"> </v>
      </c>
      <c r="AF18" s="1" t="str">
        <f t="shared" si="24"/>
        <v xml:space="preserve"> </v>
      </c>
      <c r="AG18" s="38">
        <f t="shared" si="15"/>
        <v>3.671170235088403</v>
      </c>
      <c r="AH18" s="38" t="str">
        <f t="shared" si="16"/>
        <v xml:space="preserve"> </v>
      </c>
      <c r="AI18" s="1">
        <f t="shared" si="25"/>
        <v>11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999</v>
      </c>
      <c r="AP18" t="s">
        <v>1054</v>
      </c>
      <c r="AQ18" s="22">
        <v>12.324669652114084</v>
      </c>
      <c r="AR18" s="21">
        <v>24.163769349298004</v>
      </c>
      <c r="AS18">
        <v>9.1249220536270936</v>
      </c>
      <c r="AT18">
        <v>-12.324669652114084</v>
      </c>
      <c r="AU18">
        <v>-24.163769349298004</v>
      </c>
      <c r="AV18" t="s">
        <v>1810</v>
      </c>
    </row>
    <row r="19" spans="1:48" x14ac:dyDescent="0.25">
      <c r="A19" s="14">
        <v>2.1999999999999991E-10</v>
      </c>
      <c r="B19" t="s">
        <v>1000</v>
      </c>
      <c r="C19" s="4">
        <v>4</v>
      </c>
      <c r="D19" s="4">
        <v>9</v>
      </c>
      <c r="E19" s="4">
        <v>11</v>
      </c>
      <c r="F19" s="4">
        <v>24</v>
      </c>
      <c r="G19" s="4">
        <v>467.5</v>
      </c>
      <c r="H19" s="4">
        <v>443.2</v>
      </c>
      <c r="I19" s="34">
        <v>23157.777948450756</v>
      </c>
      <c r="J19" s="35">
        <v>15.262233547987188</v>
      </c>
      <c r="K19" s="35">
        <v>15.193692149468632</v>
      </c>
      <c r="L19" s="35">
        <v>7.4483818787178064</v>
      </c>
      <c r="M19" s="35">
        <v>7.4185719811056989</v>
      </c>
      <c r="N19" s="4">
        <v>29.097999999999999</v>
      </c>
      <c r="O19" s="4">
        <v>-9.9551324433938966</v>
      </c>
      <c r="P19" s="35">
        <v>4.9638989169675094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>
        <f t="shared" si="11"/>
        <v>-0.43290401807137635</v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>
        <f t="shared" si="13"/>
        <v>3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4.9638989171875094</v>
      </c>
      <c r="AH19" s="38" t="str">
        <f t="shared" si="16"/>
        <v xml:space="preserve"> </v>
      </c>
      <c r="AI19" s="1">
        <f t="shared" si="25"/>
        <v>5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1000</v>
      </c>
      <c r="AP19" t="s">
        <v>1047</v>
      </c>
      <c r="AQ19" s="22">
        <v>0.90503407808937286</v>
      </c>
      <c r="AR19" s="21">
        <v>43.290401807137634</v>
      </c>
      <c r="AS19">
        <v>5.4828519855595781</v>
      </c>
      <c r="AT19">
        <v>-0.90503407808937286</v>
      </c>
      <c r="AU19">
        <v>-43.290401807137634</v>
      </c>
      <c r="AV19" t="s">
        <v>1811</v>
      </c>
    </row>
    <row r="20" spans="1:48" x14ac:dyDescent="0.25">
      <c r="A20" s="14">
        <v>2.299999999999999E-10</v>
      </c>
      <c r="B20" t="s">
        <v>1001</v>
      </c>
      <c r="C20" s="4">
        <v>7</v>
      </c>
      <c r="D20" s="4">
        <v>2</v>
      </c>
      <c r="E20" s="4">
        <v>14</v>
      </c>
      <c r="F20" s="4">
        <v>23</v>
      </c>
      <c r="G20" s="4">
        <v>2600</v>
      </c>
      <c r="H20" s="4">
        <v>2302</v>
      </c>
      <c r="I20" s="34">
        <v>17725.288484108387</v>
      </c>
      <c r="J20" s="35">
        <v>21.680574130234135</v>
      </c>
      <c r="K20" s="35">
        <v>19.748807522047972</v>
      </c>
      <c r="L20" s="35">
        <v>12.60070395177495</v>
      </c>
      <c r="M20" s="35">
        <v>11.610004319921005</v>
      </c>
      <c r="N20" s="4">
        <v>96.492000000000004</v>
      </c>
      <c r="O20" s="4">
        <v>0.99415146398090914</v>
      </c>
      <c r="P20" s="35">
        <v>3.6304083405734149</v>
      </c>
      <c r="Q20" s="36" t="str">
        <f t="shared" si="4"/>
        <v xml:space="preserve"> </v>
      </c>
      <c r="R20" s="36" t="str">
        <f t="shared" si="5"/>
        <v xml:space="preserve"> </v>
      </c>
      <c r="S20" s="37" t="str">
        <f t="shared" si="6"/>
        <v/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 t="str">
        <f t="shared" si="11"/>
        <v/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 t="str">
        <f t="shared" si="13"/>
        <v xml:space="preserve"> </v>
      </c>
      <c r="AC20" s="1" t="str">
        <f t="shared" si="22"/>
        <v xml:space="preserve"> </v>
      </c>
      <c r="AD20" s="1" t="str">
        <f t="shared" si="14"/>
        <v xml:space="preserve"> </v>
      </c>
      <c r="AE20" s="1" t="str">
        <f t="shared" si="23"/>
        <v xml:space="preserve"> </v>
      </c>
      <c r="AF20" s="1" t="str">
        <f t="shared" si="24"/>
        <v xml:space="preserve"> </v>
      </c>
      <c r="AG20" s="38">
        <f t="shared" si="15"/>
        <v>3.6304083408034149</v>
      </c>
      <c r="AH20" s="38" t="str">
        <f t="shared" si="16"/>
        <v xml:space="preserve"> </v>
      </c>
      <c r="AI20" s="1">
        <f t="shared" si="25"/>
        <v>12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1001</v>
      </c>
      <c r="AP20" t="s">
        <v>1031</v>
      </c>
      <c r="AQ20" s="22">
        <v>-40.768108930317638</v>
      </c>
      <c r="AR20" s="21">
        <v>4.0622688675327261</v>
      </c>
      <c r="AS20">
        <v>12.945264986967864</v>
      </c>
      <c r="AT20">
        <v>40.768108930317638</v>
      </c>
      <c r="AU20">
        <v>-4.0622688675327261</v>
      </c>
      <c r="AV20" t="s">
        <v>1812</v>
      </c>
    </row>
    <row r="21" spans="1:48" x14ac:dyDescent="0.25">
      <c r="A21" s="14">
        <v>2.399999999999999E-10</v>
      </c>
      <c r="B21" t="s">
        <v>1002</v>
      </c>
      <c r="C21" s="4">
        <v>9</v>
      </c>
      <c r="D21" s="4">
        <v>0</v>
      </c>
      <c r="E21" s="4">
        <v>6</v>
      </c>
      <c r="F21" s="4">
        <v>15</v>
      </c>
      <c r="G21" s="4">
        <v>390</v>
      </c>
      <c r="H21" s="4">
        <v>366.8</v>
      </c>
      <c r="I21" s="34">
        <v>12661.92781655106</v>
      </c>
      <c r="J21" s="35">
        <v>10.919266492021912</v>
      </c>
      <c r="K21" s="35">
        <v>10.508824203529681</v>
      </c>
      <c r="L21" s="35" t="s">
        <v>1019</v>
      </c>
      <c r="M21" s="35" t="s">
        <v>1019</v>
      </c>
      <c r="N21" s="4">
        <v>31.404</v>
      </c>
      <c r="O21" s="4" t="s">
        <v>161</v>
      </c>
      <c r="P21" s="35">
        <v>4.536259541984732</v>
      </c>
      <c r="Q21" s="36" t="str">
        <f t="shared" si="4"/>
        <v xml:space="preserve"> </v>
      </c>
      <c r="R21" s="36" t="str">
        <f t="shared" si="5"/>
        <v xml:space="preserve"> </v>
      </c>
      <c r="S21" s="37" t="str">
        <f t="shared" si="6"/>
        <v/>
      </c>
      <c r="T21" s="37" t="str">
        <f t="shared" si="7"/>
        <v/>
      </c>
      <c r="U21" s="37" t="str">
        <f t="shared" si="8"/>
        <v/>
      </c>
      <c r="V21" s="37" t="str">
        <f t="shared" si="9"/>
        <v/>
      </c>
      <c r="W21" s="37" t="str">
        <f t="shared" si="10"/>
        <v xml:space="preserve"> </v>
      </c>
      <c r="X21" s="37" t="str">
        <f t="shared" si="11"/>
        <v xml:space="preserve"> </v>
      </c>
      <c r="Y21" s="1" t="str">
        <f t="shared" si="20"/>
        <v xml:space="preserve"> </v>
      </c>
      <c r="Z21" s="1" t="str">
        <f t="shared" si="12"/>
        <v xml:space="preserve"> </v>
      </c>
      <c r="AA21" s="1" t="str">
        <f t="shared" si="21"/>
        <v xml:space="preserve"> </v>
      </c>
      <c r="AB21" s="1" t="str">
        <f t="shared" si="13"/>
        <v xml:space="preserve"> </v>
      </c>
      <c r="AC21" s="1" t="str">
        <f t="shared" si="22"/>
        <v xml:space="preserve"> </v>
      </c>
      <c r="AD21" s="1" t="str">
        <f t="shared" si="14"/>
        <v xml:space="preserve"> </v>
      </c>
      <c r="AE21" s="1" t="str">
        <f t="shared" si="23"/>
        <v xml:space="preserve"> </v>
      </c>
      <c r="AF21" s="1" t="str">
        <f t="shared" si="24"/>
        <v xml:space="preserve"> </v>
      </c>
      <c r="AG21" s="38">
        <f t="shared" si="15"/>
        <v>4.536259542224732</v>
      </c>
      <c r="AH21" s="38" t="str">
        <f t="shared" si="16"/>
        <v xml:space="preserve"> </v>
      </c>
      <c r="AI21" s="1">
        <f t="shared" si="25"/>
        <v>8</v>
      </c>
      <c r="AJ21" s="1" t="str">
        <f t="shared" si="26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7"/>
        <v xml:space="preserve"> </v>
      </c>
      <c r="AN21" s="1" t="str">
        <f t="shared" si="28"/>
        <v xml:space="preserve"> </v>
      </c>
      <c r="AO21" t="s">
        <v>1002</v>
      </c>
      <c r="AP21" t="s">
        <v>1024</v>
      </c>
      <c r="AQ21" s="22">
        <v>29.103146173393867</v>
      </c>
      <c r="AR21" s="21" t="e">
        <v>#VALUE!</v>
      </c>
      <c r="AS21">
        <v>6.324972737186485</v>
      </c>
      <c r="AT21">
        <v>-29.103146173393867</v>
      </c>
      <c r="AU21" t="e">
        <v>#VALUE!</v>
      </c>
      <c r="AV21" t="s">
        <v>1813</v>
      </c>
    </row>
    <row r="22" spans="1:48" x14ac:dyDescent="0.25">
      <c r="A22" s="14">
        <v>2.4999999999999991E-10</v>
      </c>
      <c r="B22" t="s">
        <v>1003</v>
      </c>
      <c r="C22" s="4">
        <v>13</v>
      </c>
      <c r="D22" s="4">
        <v>3</v>
      </c>
      <c r="E22" s="4">
        <v>13</v>
      </c>
      <c r="F22" s="4">
        <v>29</v>
      </c>
      <c r="G22" s="4">
        <v>98.5</v>
      </c>
      <c r="H22" s="4">
        <v>89.08</v>
      </c>
      <c r="I22" s="34">
        <v>30425.884443959061</v>
      </c>
      <c r="J22" s="35">
        <v>9.4801803725341021</v>
      </c>
      <c r="K22" s="35">
        <v>8.8237978196022198</v>
      </c>
      <c r="L22" s="35" t="s">
        <v>1019</v>
      </c>
      <c r="M22" s="35" t="s">
        <v>1019</v>
      </c>
      <c r="N22" s="4">
        <v>7.8950000000000005</v>
      </c>
      <c r="O22" s="4">
        <v>-25.654534068240793</v>
      </c>
      <c r="P22" s="35">
        <v>6.2241447148539324</v>
      </c>
      <c r="Q22" s="36" t="str">
        <f t="shared" si="4"/>
        <v xml:space="preserve"> 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/>
      </c>
      <c r="V22" s="37" t="str">
        <f t="shared" si="9"/>
        <v/>
      </c>
      <c r="W22" s="37" t="str">
        <f t="shared" si="10"/>
        <v xml:space="preserve"> </v>
      </c>
      <c r="X22" s="37" t="str">
        <f t="shared" si="11"/>
        <v xml:space="preserve"> </v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 t="str">
        <f t="shared" si="13"/>
        <v xml:space="preserve"> </v>
      </c>
      <c r="AC22" s="1" t="str">
        <f t="shared" si="22"/>
        <v xml:space="preserve"> </v>
      </c>
      <c r="AD22" s="1" t="str">
        <f t="shared" si="14"/>
        <v xml:space="preserve"> </v>
      </c>
      <c r="AE22" s="1" t="str">
        <f t="shared" si="23"/>
        <v xml:space="preserve"> </v>
      </c>
      <c r="AF22" s="1" t="str">
        <f t="shared" si="24"/>
        <v xml:space="preserve"> </v>
      </c>
      <c r="AG22" s="38">
        <f t="shared" si="15"/>
        <v>6.2241447151039324</v>
      </c>
      <c r="AH22" s="38" t="str">
        <f t="shared" si="16"/>
        <v xml:space="preserve"> </v>
      </c>
      <c r="AI22" s="1">
        <f t="shared" si="25"/>
        <v>2</v>
      </c>
      <c r="AJ22" s="1" t="str">
        <f t="shared" si="26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7"/>
        <v xml:space="preserve"> </v>
      </c>
      <c r="AN22" s="1" t="str">
        <f t="shared" si="28"/>
        <v xml:space="preserve"> </v>
      </c>
      <c r="AO22" t="s">
        <v>1003</v>
      </c>
      <c r="AP22" t="s">
        <v>1024</v>
      </c>
      <c r="AQ22" s="22">
        <v>38.446876206154791</v>
      </c>
      <c r="AR22" s="21" t="e">
        <v>#VALUE!</v>
      </c>
      <c r="AS22">
        <v>10.574764256847779</v>
      </c>
      <c r="AT22">
        <v>-38.446876206154791</v>
      </c>
      <c r="AU22" t="e">
        <v>#VALUE!</v>
      </c>
      <c r="AV22" t="s">
        <v>1814</v>
      </c>
    </row>
    <row r="23" spans="1:48" x14ac:dyDescent="0.25">
      <c r="A23" s="14">
        <v>2.5999999999999993E-10</v>
      </c>
      <c r="B23" t="s">
        <v>1004</v>
      </c>
      <c r="C23" s="4">
        <v>18</v>
      </c>
      <c r="D23" s="4">
        <v>3</v>
      </c>
      <c r="E23" s="4">
        <v>9</v>
      </c>
      <c r="F23" s="4">
        <v>30</v>
      </c>
      <c r="G23" s="4">
        <v>19</v>
      </c>
      <c r="H23" s="4">
        <v>14.13</v>
      </c>
      <c r="I23" s="34">
        <v>54945.391604760916</v>
      </c>
      <c r="J23" s="35">
        <v>8.9543726235741445</v>
      </c>
      <c r="K23" s="35">
        <v>8.1067125645438907</v>
      </c>
      <c r="L23" s="35">
        <v>20.811128828331185</v>
      </c>
      <c r="M23" s="35">
        <v>19.02354813734291</v>
      </c>
      <c r="N23" s="4">
        <v>1.379</v>
      </c>
      <c r="O23" s="4">
        <v>-6.3673068683836416</v>
      </c>
      <c r="P23" s="35">
        <v>5.329087048832271</v>
      </c>
      <c r="Q23" s="36" t="str">
        <f t="shared" si="4"/>
        <v xml:space="preserve"> </v>
      </c>
      <c r="R23" s="36" t="str">
        <f t="shared" si="5"/>
        <v xml:space="preserve"> </v>
      </c>
      <c r="S23" s="37">
        <f t="shared" si="6"/>
        <v>0.34465675892949754</v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>
        <f t="shared" si="10"/>
        <v>0.5844928106689915</v>
      </c>
      <c r="X23" s="37" t="str">
        <f t="shared" si="11"/>
        <v/>
      </c>
      <c r="Y23" s="1" t="str">
        <f t="shared" si="20"/>
        <v xml:space="preserve"> </v>
      </c>
      <c r="Z23" s="1" t="str">
        <f t="shared" si="12"/>
        <v xml:space="preserve"> </v>
      </c>
      <c r="AA23" s="1">
        <f t="shared" si="21"/>
        <v>1</v>
      </c>
      <c r="AB23" s="1" t="str">
        <f t="shared" si="13"/>
        <v xml:space="preserve"> </v>
      </c>
      <c r="AC23" s="1">
        <f t="shared" si="22"/>
        <v>4</v>
      </c>
      <c r="AD23" s="1" t="str">
        <f t="shared" si="14"/>
        <v xml:space="preserve"> </v>
      </c>
      <c r="AE23" s="1" t="str">
        <f t="shared" si="23"/>
        <v xml:space="preserve"> </v>
      </c>
      <c r="AF23" s="1" t="str">
        <f t="shared" si="24"/>
        <v xml:space="preserve"> </v>
      </c>
      <c r="AG23" s="38">
        <f t="shared" si="15"/>
        <v>5.329087049092271</v>
      </c>
      <c r="AH23" s="38" t="str">
        <f t="shared" si="16"/>
        <v xml:space="preserve"> </v>
      </c>
      <c r="AI23" s="1">
        <f t="shared" si="25"/>
        <v>4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1004</v>
      </c>
      <c r="AP23" t="s">
        <v>1024</v>
      </c>
      <c r="AQ23" s="22">
        <v>41.860852332311971</v>
      </c>
      <c r="AR23" s="21">
        <v>-58.449281066899147</v>
      </c>
      <c r="AS23">
        <v>34.465675866949752</v>
      </c>
      <c r="AT23">
        <v>-41.860852332311971</v>
      </c>
      <c r="AU23">
        <v>58.449281066899147</v>
      </c>
      <c r="AV23" t="s">
        <v>1815</v>
      </c>
    </row>
    <row r="24" spans="1:48" x14ac:dyDescent="0.25">
      <c r="A24" s="14">
        <v>2.6999999999999995E-10</v>
      </c>
      <c r="B24" t="s">
        <v>1005</v>
      </c>
      <c r="C24" s="4">
        <v>15</v>
      </c>
      <c r="D24" s="4">
        <v>2</v>
      </c>
      <c r="E24" s="4">
        <v>13</v>
      </c>
      <c r="F24" s="4">
        <v>30</v>
      </c>
      <c r="G24" s="4">
        <v>490</v>
      </c>
      <c r="H24" s="4">
        <v>345.8</v>
      </c>
      <c r="I24" s="34">
        <v>19096.299358924814</v>
      </c>
      <c r="J24" s="35">
        <v>15.010635065329689</v>
      </c>
      <c r="K24" s="35">
        <v>13.132310496734013</v>
      </c>
      <c r="L24" s="35">
        <v>8.2566985989204458</v>
      </c>
      <c r="M24" s="35">
        <v>7.3658478354146233</v>
      </c>
      <c r="N24" s="4">
        <v>19.62</v>
      </c>
      <c r="O24" s="4">
        <v>27.247120159894813</v>
      </c>
      <c r="P24" s="35">
        <v>2.7093695777906301</v>
      </c>
      <c r="Q24" s="36" t="str">
        <f t="shared" si="4"/>
        <v xml:space="preserve"> </v>
      </c>
      <c r="R24" s="36" t="str">
        <f t="shared" si="5"/>
        <v xml:space="preserve"> </v>
      </c>
      <c r="S24" s="37">
        <f t="shared" si="6"/>
        <v>0.41700404885299602</v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 t="str">
        <f t="shared" si="10"/>
        <v/>
      </c>
      <c r="X24" s="37">
        <f t="shared" si="11"/>
        <v>-0.37136136738339232</v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>
        <f t="shared" si="13"/>
        <v>4</v>
      </c>
      <c r="AC24" s="1">
        <f t="shared" si="22"/>
        <v>2</v>
      </c>
      <c r="AD24" s="1" t="str">
        <f t="shared" si="14"/>
        <v xml:space="preserve"> </v>
      </c>
      <c r="AE24" s="1" t="str">
        <f t="shared" si="23"/>
        <v xml:space="preserve"> </v>
      </c>
      <c r="AF24" s="1" t="str">
        <f t="shared" si="24"/>
        <v xml:space="preserve"> </v>
      </c>
      <c r="AG24" s="38">
        <f t="shared" si="15"/>
        <v>2.7093695780606302</v>
      </c>
      <c r="AH24" s="38" t="str">
        <f t="shared" si="16"/>
        <v xml:space="preserve"> </v>
      </c>
      <c r="AI24" s="1">
        <f t="shared" si="25"/>
        <v>18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1005</v>
      </c>
      <c r="AP24" t="s">
        <v>1028</v>
      </c>
      <c r="AQ24" s="22">
        <v>2.5386182442966421</v>
      </c>
      <c r="AR24" s="21">
        <v>37.136136738339232</v>
      </c>
      <c r="AS24">
        <v>41.700404858299599</v>
      </c>
      <c r="AT24">
        <v>-2.5386182442966421</v>
      </c>
      <c r="AU24">
        <v>-37.136136738339232</v>
      </c>
      <c r="AV24" t="s">
        <v>1816</v>
      </c>
    </row>
    <row r="25" spans="1:48" x14ac:dyDescent="0.25">
      <c r="A25" s="14">
        <v>2.7999999999999996E-10</v>
      </c>
      <c r="B25" t="s">
        <v>1006</v>
      </c>
      <c r="C25" s="4">
        <v>12</v>
      </c>
      <c r="D25" s="4">
        <v>2</v>
      </c>
      <c r="E25" s="4">
        <v>16</v>
      </c>
      <c r="F25" s="4">
        <v>30</v>
      </c>
      <c r="G25" s="4">
        <v>315.5</v>
      </c>
      <c r="H25" s="4">
        <v>303.5</v>
      </c>
      <c r="I25" s="34">
        <v>46332.586277415467</v>
      </c>
      <c r="J25" s="35">
        <v>10.723484311679893</v>
      </c>
      <c r="K25" s="35">
        <v>10.205096171925407</v>
      </c>
      <c r="L25" s="35" t="s">
        <v>1019</v>
      </c>
      <c r="M25" s="35" t="s">
        <v>1019</v>
      </c>
      <c r="N25" s="4">
        <v>24.686</v>
      </c>
      <c r="O25" s="4" t="s">
        <v>161</v>
      </c>
      <c r="P25" s="35">
        <v>6.6856830015999478</v>
      </c>
      <c r="Q25" s="36" t="str">
        <f t="shared" si="4"/>
        <v xml:space="preserve"> </v>
      </c>
      <c r="R25" s="36" t="str">
        <f t="shared" si="5"/>
        <v xml:space="preserve"> </v>
      </c>
      <c r="S25" s="37" t="str">
        <f t="shared" si="6"/>
        <v/>
      </c>
      <c r="T25" s="37" t="str">
        <f t="shared" si="7"/>
        <v/>
      </c>
      <c r="U25" s="37" t="str">
        <f t="shared" si="8"/>
        <v/>
      </c>
      <c r="V25" s="37" t="str">
        <f t="shared" si="9"/>
        <v/>
      </c>
      <c r="W25" s="37" t="str">
        <f t="shared" si="10"/>
        <v xml:space="preserve"> </v>
      </c>
      <c r="X25" s="37" t="str">
        <f t="shared" si="11"/>
        <v xml:space="preserve"> </v>
      </c>
      <c r="Y25" s="1" t="str">
        <f t="shared" si="20"/>
        <v xml:space="preserve"> </v>
      </c>
      <c r="Z25" s="1" t="str">
        <f t="shared" si="12"/>
        <v xml:space="preserve"> </v>
      </c>
      <c r="AA25" s="1" t="str">
        <f t="shared" si="21"/>
        <v xml:space="preserve"> </v>
      </c>
      <c r="AB25" s="1" t="str">
        <f t="shared" si="13"/>
        <v xml:space="preserve"> </v>
      </c>
      <c r="AC25" s="1" t="str">
        <f t="shared" si="22"/>
        <v xml:space="preserve"> </v>
      </c>
      <c r="AD25" s="1" t="str">
        <f t="shared" si="14"/>
        <v xml:space="preserve"> </v>
      </c>
      <c r="AE25" s="1" t="str">
        <f t="shared" si="23"/>
        <v xml:space="preserve"> </v>
      </c>
      <c r="AF25" s="1" t="str">
        <f t="shared" si="24"/>
        <v xml:space="preserve"> </v>
      </c>
      <c r="AG25" s="38">
        <f t="shared" si="15"/>
        <v>6.6856830018799478</v>
      </c>
      <c r="AH25" s="38" t="str">
        <f t="shared" si="16"/>
        <v xml:space="preserve"> </v>
      </c>
      <c r="AI25" s="1">
        <f t="shared" si="25"/>
        <v>1</v>
      </c>
      <c r="AJ25" s="1" t="str">
        <f t="shared" si="26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7"/>
        <v xml:space="preserve"> </v>
      </c>
      <c r="AN25" s="1" t="str">
        <f t="shared" si="28"/>
        <v xml:space="preserve"> </v>
      </c>
      <c r="AO25" t="s">
        <v>1006</v>
      </c>
      <c r="AP25" t="s">
        <v>1024</v>
      </c>
      <c r="AQ25" s="22">
        <v>30.374325023338034</v>
      </c>
      <c r="AR25" s="21" t="e">
        <v>#VALUE!</v>
      </c>
      <c r="AS25">
        <v>3.9538714991762758</v>
      </c>
      <c r="AT25">
        <v>-30.374325023338034</v>
      </c>
      <c r="AU25" t="e">
        <v>#VALUE!</v>
      </c>
      <c r="AV25" t="s">
        <v>1817</v>
      </c>
    </row>
    <row r="26" spans="1:48" x14ac:dyDescent="0.25">
      <c r="A26" s="14">
        <v>2.8999999999999998E-10</v>
      </c>
      <c r="B26" t="s">
        <v>1007</v>
      </c>
      <c r="C26" s="4">
        <v>10</v>
      </c>
      <c r="D26" s="4">
        <v>0</v>
      </c>
      <c r="E26" s="4">
        <v>3</v>
      </c>
      <c r="F26" s="4">
        <v>13</v>
      </c>
      <c r="G26" s="4">
        <v>165</v>
      </c>
      <c r="H26" s="4" t="s">
        <v>161</v>
      </c>
      <c r="I26" s="34" t="s">
        <v>161</v>
      </c>
      <c r="J26" s="35" t="s">
        <v>1019</v>
      </c>
      <c r="K26" s="35" t="s">
        <v>1019</v>
      </c>
      <c r="L26" s="35" t="s">
        <v>1019</v>
      </c>
      <c r="M26" s="35" t="s">
        <v>1019</v>
      </c>
      <c r="N26" s="4">
        <v>5.2030000000000003</v>
      </c>
      <c r="O26" s="4" t="s">
        <v>161</v>
      </c>
      <c r="P26" s="35" t="s">
        <v>166</v>
      </c>
      <c r="Q26" s="36">
        <f t="shared" si="4"/>
        <v>76.923076923366921</v>
      </c>
      <c r="R26" s="36" t="str">
        <f t="shared" si="5"/>
        <v xml:space="preserve"> </v>
      </c>
      <c r="S26" s="37" t="str">
        <f t="shared" si="6"/>
        <v xml:space="preserve"> </v>
      </c>
      <c r="T26" s="37" t="str">
        <f t="shared" si="7"/>
        <v xml:space="preserve"> </v>
      </c>
      <c r="U26" s="37" t="str">
        <f t="shared" si="8"/>
        <v xml:space="preserve"> </v>
      </c>
      <c r="V26" s="37" t="str">
        <f t="shared" si="9"/>
        <v xml:space="preserve"> </v>
      </c>
      <c r="W26" s="37" t="str">
        <f t="shared" si="10"/>
        <v xml:space="preserve"> </v>
      </c>
      <c r="X26" s="37" t="str">
        <f t="shared" si="11"/>
        <v xml:space="preserve"> </v>
      </c>
      <c r="Y26" s="1" t="str">
        <f t="shared" si="20"/>
        <v xml:space="preserve"> </v>
      </c>
      <c r="Z26" s="1" t="str">
        <f t="shared" si="12"/>
        <v xml:space="preserve"> </v>
      </c>
      <c r="AA26" s="1" t="str">
        <f t="shared" si="21"/>
        <v xml:space="preserve"> </v>
      </c>
      <c r="AB26" s="1" t="str">
        <f t="shared" si="13"/>
        <v xml:space="preserve"> </v>
      </c>
      <c r="AC26" s="1" t="str">
        <f t="shared" si="22"/>
        <v xml:space="preserve"> </v>
      </c>
      <c r="AD26" s="1" t="str">
        <f t="shared" si="14"/>
        <v xml:space="preserve"> </v>
      </c>
      <c r="AE26" s="1">
        <f t="shared" si="23"/>
        <v>1</v>
      </c>
      <c r="AF26" s="1" t="str">
        <f t="shared" si="24"/>
        <v xml:space="preserve"> </v>
      </c>
      <c r="AG26" s="38" t="str">
        <f t="shared" si="15"/>
        <v xml:space="preserve"> </v>
      </c>
      <c r="AH26" s="38" t="str">
        <f t="shared" si="16"/>
        <v xml:space="preserve"> </v>
      </c>
      <c r="AI26" s="1" t="str">
        <f t="shared" si="25"/>
        <v xml:space="preserve"> </v>
      </c>
      <c r="AJ26" s="1" t="str">
        <f t="shared" si="26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7"/>
        <v xml:space="preserve"> </v>
      </c>
      <c r="AN26" s="1" t="str">
        <f t="shared" si="28"/>
        <v xml:space="preserve"> </v>
      </c>
      <c r="AO26" t="s">
        <v>1007</v>
      </c>
      <c r="AP26" t="s">
        <v>1022</v>
      </c>
      <c r="AQ26" s="22" t="e">
        <v>#VALUE!</v>
      </c>
      <c r="AR26" s="21" t="e">
        <v>#VALUE!</v>
      </c>
      <c r="AS26" t="s">
        <v>166</v>
      </c>
      <c r="AT26" t="e">
        <v>#VALUE!</v>
      </c>
      <c r="AU26" t="e">
        <v>#VALUE!</v>
      </c>
      <c r="AV26" t="s">
        <v>1818</v>
      </c>
    </row>
    <row r="27" spans="1:48" x14ac:dyDescent="0.25">
      <c r="A27" s="14"/>
      <c r="C27" s="4"/>
      <c r="D27" s="4"/>
      <c r="E27" s="4"/>
      <c r="F27" s="4"/>
      <c r="G27" s="4"/>
      <c r="H27" s="4"/>
      <c r="I27" s="34"/>
      <c r="J27" s="35"/>
      <c r="K27" s="35"/>
      <c r="L27" s="35"/>
      <c r="M27" s="35"/>
      <c r="N27" s="4"/>
      <c r="O27" s="4"/>
      <c r="P27" s="35"/>
      <c r="Q27" s="36"/>
      <c r="R27" s="36"/>
      <c r="S27" s="37"/>
      <c r="T27" s="37"/>
      <c r="U27" s="37"/>
      <c r="V27" s="37"/>
      <c r="W27" s="37"/>
      <c r="X27" s="37"/>
      <c r="Y27" s="1"/>
      <c r="Z27" s="1"/>
      <c r="AA27" s="1"/>
      <c r="AB27" s="1"/>
      <c r="AC27" s="1"/>
      <c r="AD27" s="1"/>
      <c r="AE27" s="1"/>
      <c r="AF27" s="1"/>
      <c r="AG27" s="38"/>
      <c r="AH27" s="38"/>
      <c r="AI27" s="1"/>
      <c r="AJ27" s="1"/>
      <c r="AK27" s="25"/>
      <c r="AL27" s="25"/>
      <c r="AM27" s="1"/>
      <c r="AN27" s="1"/>
      <c r="AQ27" s="22"/>
      <c r="AR27" s="21"/>
    </row>
    <row r="28" spans="1:48" x14ac:dyDescent="0.25">
      <c r="A28" s="14"/>
      <c r="C28" s="4"/>
      <c r="D28" s="4"/>
      <c r="E28" s="4"/>
      <c r="F28" s="4"/>
      <c r="G28" s="4"/>
      <c r="H28" s="4"/>
      <c r="I28" s="34"/>
      <c r="J28" s="35"/>
      <c r="K28" s="35"/>
      <c r="L28" s="35"/>
      <c r="M28" s="35"/>
      <c r="N28" s="4"/>
      <c r="O28" s="4"/>
      <c r="P28" s="35"/>
      <c r="Q28" s="36"/>
      <c r="R28" s="36"/>
      <c r="S28" s="37"/>
      <c r="T28" s="37"/>
      <c r="U28" s="37"/>
      <c r="V28" s="37"/>
      <c r="W28" s="37"/>
      <c r="X28" s="37"/>
      <c r="Y28" s="1"/>
      <c r="Z28" s="1"/>
      <c r="AA28" s="1"/>
      <c r="AB28" s="1"/>
      <c r="AC28" s="1"/>
      <c r="AD28" s="1"/>
      <c r="AE28" s="1"/>
      <c r="AF28" s="1"/>
      <c r="AG28" s="38"/>
      <c r="AH28" s="38"/>
      <c r="AI28" s="1"/>
      <c r="AJ28" s="1"/>
      <c r="AK28" s="25"/>
      <c r="AL28" s="25"/>
      <c r="AM28" s="1"/>
      <c r="AN28" s="1"/>
      <c r="AQ28" s="22"/>
      <c r="AR28" s="21"/>
    </row>
    <row r="29" spans="1:48" x14ac:dyDescent="0.25">
      <c r="A29" s="14"/>
      <c r="C29" s="4"/>
      <c r="D29" s="4"/>
      <c r="E29" s="4"/>
      <c r="F29" s="4"/>
      <c r="G29" s="4"/>
      <c r="H29" s="4"/>
      <c r="I29" s="34"/>
      <c r="J29" s="35"/>
      <c r="K29" s="35"/>
      <c r="L29" s="35"/>
      <c r="M29" s="35"/>
      <c r="N29" s="4"/>
      <c r="O29" s="4"/>
      <c r="P29" s="35"/>
      <c r="Q29" s="36"/>
      <c r="R29" s="36"/>
      <c r="S29" s="37"/>
      <c r="T29" s="37"/>
      <c r="U29" s="37"/>
      <c r="V29" s="37"/>
      <c r="W29" s="37"/>
      <c r="X29" s="37"/>
      <c r="Y29" s="1"/>
      <c r="Z29" s="1"/>
      <c r="AA29" s="1"/>
      <c r="AB29" s="1"/>
      <c r="AC29" s="1"/>
      <c r="AD29" s="1"/>
      <c r="AE29" s="1"/>
      <c r="AF29" s="1"/>
      <c r="AG29" s="38"/>
      <c r="AH29" s="38"/>
      <c r="AI29" s="1"/>
      <c r="AJ29" s="1"/>
      <c r="AK29" s="25"/>
      <c r="AL29" s="25"/>
      <c r="AM29" s="1"/>
      <c r="AN29" s="1"/>
      <c r="AQ29" s="22"/>
      <c r="AR29" s="21"/>
    </row>
    <row r="30" spans="1:48" x14ac:dyDescent="0.25">
      <c r="A30" s="14"/>
      <c r="C30" s="4"/>
      <c r="D30" s="4"/>
      <c r="E30" s="4"/>
      <c r="F30" s="4"/>
      <c r="G30" s="4"/>
      <c r="H30" s="4"/>
      <c r="I30" s="34"/>
      <c r="J30" s="35"/>
      <c r="K30" s="35"/>
      <c r="L30" s="35"/>
      <c r="M30" s="35"/>
      <c r="N30" s="4"/>
      <c r="O30" s="4"/>
      <c r="P30" s="35"/>
      <c r="Q30" s="36"/>
      <c r="R30" s="36"/>
      <c r="S30" s="37"/>
      <c r="T30" s="37"/>
      <c r="U30" s="37"/>
      <c r="V30" s="37"/>
      <c r="W30" s="37"/>
      <c r="X30" s="37"/>
      <c r="Y30" s="1"/>
      <c r="Z30" s="1"/>
      <c r="AA30" s="1"/>
      <c r="AB30" s="1"/>
      <c r="AC30" s="1"/>
      <c r="AD30" s="1"/>
      <c r="AE30" s="1"/>
      <c r="AF30" s="1"/>
      <c r="AG30" s="38"/>
      <c r="AH30" s="38"/>
      <c r="AI30" s="1"/>
      <c r="AJ30" s="1"/>
      <c r="AK30" s="25"/>
      <c r="AL30" s="25"/>
      <c r="AM30" s="1"/>
      <c r="AN30" s="1"/>
      <c r="AQ30" s="22"/>
      <c r="AR30" s="21"/>
    </row>
    <row r="31" spans="1:48" x14ac:dyDescent="0.25">
      <c r="A31" s="14"/>
      <c r="C31" s="4"/>
      <c r="D31" s="4"/>
      <c r="E31" s="4"/>
      <c r="F31" s="4"/>
      <c r="G31" s="4"/>
      <c r="H31" s="4"/>
      <c r="I31" s="34"/>
      <c r="J31" s="35"/>
      <c r="K31" s="35"/>
      <c r="L31" s="35"/>
      <c r="M31" s="35"/>
      <c r="N31" s="4"/>
      <c r="O31" s="4"/>
      <c r="P31" s="35"/>
      <c r="Q31" s="36"/>
      <c r="R31" s="36"/>
      <c r="S31" s="37"/>
      <c r="T31" s="37"/>
      <c r="U31" s="37"/>
      <c r="V31" s="37"/>
      <c r="W31" s="37"/>
      <c r="X31" s="37"/>
      <c r="Y31" s="1"/>
      <c r="Z31" s="1"/>
      <c r="AA31" s="1"/>
      <c r="AB31" s="1"/>
      <c r="AC31" s="1"/>
      <c r="AD31" s="1"/>
      <c r="AE31" s="1"/>
      <c r="AF31" s="1"/>
      <c r="AG31" s="38"/>
      <c r="AH31" s="38"/>
      <c r="AI31" s="1"/>
      <c r="AJ31" s="1"/>
      <c r="AK31" s="25"/>
      <c r="AL31" s="25"/>
      <c r="AM31" s="1"/>
      <c r="AN31" s="1"/>
      <c r="AQ31" s="22"/>
      <c r="AR31" s="21"/>
    </row>
    <row r="32" spans="1:48" x14ac:dyDescent="0.25">
      <c r="A32" s="14"/>
      <c r="C32" s="4"/>
      <c r="D32" s="4"/>
      <c r="E32" s="4"/>
      <c r="F32" s="4"/>
      <c r="G32" s="4"/>
      <c r="H32" s="4"/>
      <c r="I32" s="34"/>
      <c r="J32" s="35"/>
      <c r="K32" s="35"/>
      <c r="L32" s="35"/>
      <c r="M32" s="35"/>
      <c r="N32" s="4"/>
      <c r="O32" s="4"/>
      <c r="P32" s="35"/>
      <c r="Q32" s="36"/>
      <c r="R32" s="36"/>
      <c r="S32" s="37"/>
      <c r="T32" s="37"/>
      <c r="U32" s="37"/>
      <c r="V32" s="37"/>
      <c r="W32" s="37"/>
      <c r="X32" s="37"/>
      <c r="Y32" s="1"/>
      <c r="Z32" s="1"/>
      <c r="AA32" s="1"/>
      <c r="AB32" s="1"/>
      <c r="AC32" s="1"/>
      <c r="AD32" s="1"/>
      <c r="AE32" s="1"/>
      <c r="AF32" s="1"/>
      <c r="AG32" s="38"/>
      <c r="AH32" s="38"/>
      <c r="AI32" s="1"/>
      <c r="AJ32" s="1"/>
      <c r="AK32" s="25"/>
      <c r="AL32" s="25"/>
      <c r="AM32" s="1"/>
      <c r="AN32" s="1"/>
      <c r="AQ32" s="22"/>
      <c r="AR32" s="21"/>
    </row>
    <row r="33" spans="1:44" x14ac:dyDescent="0.25">
      <c r="A33" s="14"/>
      <c r="C33" s="4"/>
      <c r="D33" s="4"/>
      <c r="E33" s="4"/>
      <c r="F33" s="4"/>
      <c r="G33" s="4"/>
      <c r="H33" s="4"/>
      <c r="I33" s="34"/>
      <c r="J33" s="35"/>
      <c r="K33" s="35"/>
      <c r="L33" s="35"/>
      <c r="M33" s="35"/>
      <c r="N33" s="4"/>
      <c r="O33" s="4"/>
      <c r="P33" s="35"/>
      <c r="Q33" s="36"/>
      <c r="R33" s="36"/>
      <c r="S33" s="37"/>
      <c r="T33" s="37"/>
      <c r="U33" s="37"/>
      <c r="V33" s="37"/>
      <c r="W33" s="37"/>
      <c r="X33" s="37"/>
      <c r="Y33" s="1"/>
      <c r="Z33" s="1"/>
      <c r="AA33" s="1"/>
      <c r="AB33" s="1"/>
      <c r="AC33" s="1"/>
      <c r="AD33" s="1"/>
      <c r="AE33" s="1"/>
      <c r="AF33" s="1"/>
      <c r="AG33" s="38"/>
      <c r="AH33" s="38"/>
      <c r="AI33" s="1"/>
      <c r="AJ33" s="1"/>
      <c r="AK33" s="25"/>
      <c r="AL33" s="25"/>
      <c r="AM33" s="1"/>
      <c r="AN33" s="1"/>
      <c r="AQ33" s="22"/>
      <c r="AR33" s="21"/>
    </row>
    <row r="34" spans="1:44" x14ac:dyDescent="0.25">
      <c r="A34" s="14"/>
      <c r="C34" s="4"/>
      <c r="D34" s="4"/>
      <c r="E34" s="4"/>
      <c r="F34" s="4"/>
      <c r="G34" s="4"/>
      <c r="H34" s="4"/>
      <c r="I34" s="34"/>
      <c r="J34" s="35"/>
      <c r="K34" s="35"/>
      <c r="L34" s="35"/>
      <c r="M34" s="35"/>
      <c r="N34" s="4"/>
      <c r="O34" s="4"/>
      <c r="P34" s="35"/>
      <c r="Q34" s="36"/>
      <c r="R34" s="36"/>
      <c r="S34" s="37"/>
      <c r="T34" s="37"/>
      <c r="U34" s="37"/>
      <c r="V34" s="37"/>
      <c r="W34" s="37"/>
      <c r="X34" s="37"/>
      <c r="Y34" s="1"/>
      <c r="Z34" s="1"/>
      <c r="AA34" s="1"/>
      <c r="AB34" s="1"/>
      <c r="AC34" s="1"/>
      <c r="AD34" s="1"/>
      <c r="AE34" s="1"/>
      <c r="AF34" s="1"/>
      <c r="AG34" s="38"/>
      <c r="AH34" s="38"/>
      <c r="AI34" s="1"/>
      <c r="AJ34" s="1"/>
      <c r="AK34" s="25"/>
      <c r="AL34" s="25"/>
      <c r="AM34" s="1"/>
      <c r="AN34" s="1"/>
      <c r="AQ34" s="22"/>
      <c r="AR34" s="21"/>
    </row>
    <row r="35" spans="1:44" x14ac:dyDescent="0.25">
      <c r="A35" s="14"/>
      <c r="C35" s="4"/>
      <c r="D35" s="4"/>
      <c r="E35" s="4"/>
      <c r="F35" s="4"/>
      <c r="G35" s="4"/>
      <c r="H35" s="4"/>
      <c r="I35" s="34"/>
      <c r="J35" s="35"/>
      <c r="K35" s="35"/>
      <c r="L35" s="35"/>
      <c r="M35" s="35"/>
      <c r="N35" s="4"/>
      <c r="O35" s="4"/>
      <c r="P35" s="35"/>
      <c r="Q35" s="36"/>
      <c r="R35" s="36"/>
      <c r="S35" s="37"/>
      <c r="T35" s="37"/>
      <c r="U35" s="37"/>
      <c r="V35" s="37"/>
      <c r="W35" s="37"/>
      <c r="X35" s="37"/>
      <c r="Y35" s="1"/>
      <c r="Z35" s="1"/>
      <c r="AA35" s="1"/>
      <c r="AB35" s="1"/>
      <c r="AC35" s="1"/>
      <c r="AD35" s="1"/>
      <c r="AE35" s="1"/>
      <c r="AF35" s="1"/>
      <c r="AG35" s="38"/>
      <c r="AH35" s="38"/>
      <c r="AI35" s="1"/>
      <c r="AJ35" s="1"/>
      <c r="AK35" s="25"/>
      <c r="AL35" s="25"/>
      <c r="AM35" s="1"/>
      <c r="AN35" s="1"/>
      <c r="AQ35" s="22"/>
      <c r="AR35" s="21"/>
    </row>
    <row r="36" spans="1:44" x14ac:dyDescent="0.25">
      <c r="A36" s="14"/>
      <c r="C36" s="4"/>
      <c r="D36" s="4"/>
      <c r="E36" s="4"/>
      <c r="F36" s="4"/>
      <c r="G36" s="4"/>
      <c r="H36" s="4"/>
      <c r="I36" s="34"/>
      <c r="J36" s="35"/>
      <c r="K36" s="35"/>
      <c r="L36" s="35"/>
      <c r="M36" s="35"/>
      <c r="N36" s="4"/>
      <c r="O36" s="4"/>
      <c r="P36" s="35"/>
      <c r="Q36" s="36"/>
      <c r="R36" s="36"/>
      <c r="S36" s="37"/>
      <c r="T36" s="37"/>
      <c r="U36" s="37"/>
      <c r="V36" s="37"/>
      <c r="W36" s="37"/>
      <c r="X36" s="37"/>
      <c r="Y36" s="1"/>
      <c r="Z36" s="1"/>
      <c r="AA36" s="1"/>
      <c r="AB36" s="1"/>
      <c r="AC36" s="1"/>
      <c r="AD36" s="1"/>
      <c r="AE36" s="1"/>
      <c r="AF36" s="1"/>
      <c r="AG36" s="38"/>
      <c r="AH36" s="38"/>
      <c r="AI36" s="1"/>
      <c r="AJ36" s="1"/>
      <c r="AK36" s="25"/>
      <c r="AL36" s="25"/>
      <c r="AM36" s="1"/>
      <c r="AN36" s="1"/>
      <c r="AQ36" s="22"/>
      <c r="AR36" s="21"/>
    </row>
    <row r="37" spans="1:44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4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4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4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4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4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4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4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4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4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4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4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148</v>
      </c>
      <c r="C4" s="15" t="s">
        <v>162</v>
      </c>
      <c r="D4" s="15" t="s">
        <v>181</v>
      </c>
      <c r="E4" s="15" t="s">
        <v>162</v>
      </c>
      <c r="F4" s="15" t="s">
        <v>181</v>
      </c>
      <c r="G4" s="20" t="s">
        <v>182</v>
      </c>
      <c r="I4" s="15" t="s">
        <v>928</v>
      </c>
      <c r="J4" s="15">
        <f>Sonuc!X1</f>
        <v>2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AMAT UW Equity</v>
      </c>
      <c r="C5" s="15">
        <f>COUNTIF($B$5:$B$40,"&lt;="&amp;B5)</f>
        <v>2</v>
      </c>
      <c r="D5" s="15" t="str">
        <f>B5</f>
        <v>AMAT UW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AAL UW Equity</v>
      </c>
      <c r="I5" s="15" t="str">
        <f>(VLOOKUP(A5,'X1'!$AC:$AO,13,FALSE))</f>
        <v>AGHOL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MCHP UW Equity</v>
      </c>
      <c r="C6" s="15">
        <f t="shared" ref="C6:C40" si="0">COUNTIF($B$5:$B$40,"&lt;="&amp;B6)</f>
        <v>13</v>
      </c>
      <c r="D6" s="15" t="str">
        <f t="shared" ref="D6:D40" si="1">B6</f>
        <v>MCHP UW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AMAT UW Equity</v>
      </c>
      <c r="I6" s="15" t="str">
        <f>(VLOOKUP(A5,'X2'!$AC:$AO,13,FALSE))</f>
        <v>AMAT UW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NFX UN Equity</v>
      </c>
      <c r="C7" s="15">
        <f t="shared" si="0"/>
        <v>16</v>
      </c>
      <c r="D7" s="15" t="str">
        <f t="shared" si="1"/>
        <v>NFX UN Equity</v>
      </c>
      <c r="E7" s="15">
        <f t="shared" ref="E7:E40" si="4">E6+1</f>
        <v>3</v>
      </c>
      <c r="F7" s="15" t="str">
        <f t="shared" si="2"/>
        <v>AMG UN Equity</v>
      </c>
      <c r="I7" s="15" t="str">
        <f>(VLOOKUP(A5,'X3'!$AC:$AO,13,FALSE))</f>
        <v>BAS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MU UW Equity</v>
      </c>
      <c r="C8" s="15">
        <f>COUNTIF($B$5:$B$40,"&lt;="&amp;B8)</f>
        <v>15</v>
      </c>
      <c r="D8" s="15" t="str">
        <f t="shared" si="1"/>
        <v>MU UW Equity</v>
      </c>
      <c r="E8" s="15">
        <f t="shared" si="4"/>
        <v>4</v>
      </c>
      <c r="F8" s="15" t="str">
        <f t="shared" si="2"/>
        <v>AOS UN Equity</v>
      </c>
      <c r="I8" s="15" t="str">
        <f>(VLOOKUP(A5,'X4'!$AC:$AO,13,FALSE))</f>
        <v>STM FP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LKQ UW Equity</v>
      </c>
      <c r="C9" s="15">
        <f t="shared" si="0"/>
        <v>11</v>
      </c>
      <c r="D9" s="15" t="str">
        <f t="shared" si="1"/>
        <v>LKQ UW Equity</v>
      </c>
      <c r="E9" s="15">
        <f t="shared" si="4"/>
        <v>5</v>
      </c>
      <c r="F9" s="15" t="str">
        <f t="shared" si="2"/>
        <v>BLK UN Equity</v>
      </c>
      <c r="I9" s="15" t="str">
        <f>(VLOOKUP(A5,'X5'!$AC:$AO,13,FALSE))</f>
        <v>BATS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AOS UN Equity</v>
      </c>
      <c r="C10" s="15">
        <f t="shared" si="0"/>
        <v>4</v>
      </c>
      <c r="D10" s="15" t="str">
        <f t="shared" si="1"/>
        <v>AOS UN Equity</v>
      </c>
      <c r="E10" s="15">
        <f t="shared" si="4"/>
        <v>6</v>
      </c>
      <c r="F10" s="15" t="str">
        <f t="shared" si="2"/>
        <v>DLPH UN Equity</v>
      </c>
      <c r="I10" s="15" t="str">
        <f>(VLOOKUP(A5,'X6'!$AC:$AO,13,FALSE))</f>
        <v>CSGN SE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AMG UN Equity</v>
      </c>
      <c r="C11" s="15">
        <f t="shared" si="0"/>
        <v>3</v>
      </c>
      <c r="D11" s="15" t="str">
        <f t="shared" si="1"/>
        <v>AMG UN Equity</v>
      </c>
      <c r="E11" s="15">
        <f t="shared" si="4"/>
        <v>7</v>
      </c>
      <c r="F11" s="15" t="str">
        <f t="shared" si="2"/>
        <v>DVN UN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LEN UN Equity</v>
      </c>
      <c r="C12" s="15">
        <f t="shared" si="0"/>
        <v>10</v>
      </c>
      <c r="D12" s="15" t="str">
        <f t="shared" si="1"/>
        <v>LEN UN Equity</v>
      </c>
      <c r="E12" s="15">
        <f t="shared" si="4"/>
        <v>8</v>
      </c>
      <c r="F12" s="15" t="str">
        <f t="shared" si="2"/>
        <v>GM UN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AMAT UW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MAS UN Equity</v>
      </c>
      <c r="C13" s="15">
        <f t="shared" si="0"/>
        <v>12</v>
      </c>
      <c r="D13" s="15" t="str">
        <f t="shared" si="1"/>
        <v>MAS UN Equity</v>
      </c>
      <c r="E13" s="15">
        <f t="shared" si="4"/>
        <v>9</v>
      </c>
      <c r="F13" s="15" t="str">
        <f t="shared" si="2"/>
        <v>KLAC UW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DVN UN Equity</v>
      </c>
      <c r="C14" s="15">
        <f t="shared" si="0"/>
        <v>7</v>
      </c>
      <c r="D14" s="15" t="str">
        <f t="shared" si="1"/>
        <v>DVN UN Equity</v>
      </c>
      <c r="E14" s="15">
        <f t="shared" si="4"/>
        <v>10</v>
      </c>
      <c r="F14" s="15" t="str">
        <f t="shared" si="2"/>
        <v>LEN UN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CSGN SE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AAL UW Equity</v>
      </c>
      <c r="C15" s="15">
        <f t="shared" si="0"/>
        <v>1</v>
      </c>
      <c r="D15" s="15" t="str">
        <f t="shared" si="1"/>
        <v>AAL UW Equity</v>
      </c>
      <c r="E15" s="15">
        <f t="shared" si="4"/>
        <v>11</v>
      </c>
      <c r="F15" s="15" t="str">
        <f t="shared" si="2"/>
        <v>LKQ UW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PWR UN Equity</v>
      </c>
      <c r="C16" s="15">
        <f t="shared" si="0"/>
        <v>18</v>
      </c>
      <c r="D16" s="15" t="str">
        <f t="shared" si="1"/>
        <v>PWR UN Equity</v>
      </c>
      <c r="E16" s="15">
        <f t="shared" si="4"/>
        <v>12</v>
      </c>
      <c r="F16" s="15" t="str">
        <f t="shared" si="2"/>
        <v>MAS UN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GM UN Equity</v>
      </c>
      <c r="C17" s="15">
        <f t="shared" si="0"/>
        <v>8</v>
      </c>
      <c r="D17" s="15" t="str">
        <f t="shared" si="1"/>
        <v>GM UN Equity</v>
      </c>
      <c r="E17" s="15">
        <f t="shared" si="4"/>
        <v>13</v>
      </c>
      <c r="F17" s="15" t="str">
        <f t="shared" si="2"/>
        <v>MCHP UW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KLAC UW Equity</v>
      </c>
      <c r="C18" s="15">
        <f t="shared" si="0"/>
        <v>9</v>
      </c>
      <c r="D18" s="15" t="str">
        <f t="shared" si="1"/>
        <v>KLAC UW Equity</v>
      </c>
      <c r="E18" s="15">
        <f t="shared" si="4"/>
        <v>14</v>
      </c>
      <c r="F18" s="15" t="str">
        <f t="shared" si="2"/>
        <v>MHK UN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MHK UN Equity</v>
      </c>
      <c r="C19" s="15">
        <f t="shared" si="0"/>
        <v>14</v>
      </c>
      <c r="D19" s="15" t="str">
        <f t="shared" si="1"/>
        <v>MHK UN Equity</v>
      </c>
      <c r="E19" s="15">
        <f t="shared" si="4"/>
        <v>15</v>
      </c>
      <c r="F19" s="15" t="str">
        <f t="shared" si="2"/>
        <v>MU UW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BLK UN Equity</v>
      </c>
      <c r="C20" s="15">
        <f t="shared" si="0"/>
        <v>5</v>
      </c>
      <c r="D20" s="15" t="str">
        <f t="shared" si="1"/>
        <v>BLK UN Equity</v>
      </c>
      <c r="E20" s="15">
        <f t="shared" si="4"/>
        <v>16</v>
      </c>
      <c r="F20" s="15" t="str">
        <f t="shared" si="2"/>
        <v>NFX UN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PVH UN Equity</v>
      </c>
      <c r="C21" s="15">
        <f t="shared" si="0"/>
        <v>17</v>
      </c>
      <c r="D21" s="15" t="str">
        <f t="shared" si="1"/>
        <v>PVH UN Equity</v>
      </c>
      <c r="E21" s="15">
        <f t="shared" si="4"/>
        <v>17</v>
      </c>
      <c r="F21" s="15" t="str">
        <f t="shared" si="2"/>
        <v>PVH UN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DLPH UN Equity</v>
      </c>
      <c r="C22" s="15">
        <f t="shared" si="0"/>
        <v>6</v>
      </c>
      <c r="D22" s="15" t="str">
        <f t="shared" si="1"/>
        <v>DLPH UN Equity</v>
      </c>
      <c r="E22" s="15">
        <f t="shared" si="4"/>
        <v>18</v>
      </c>
      <c r="F22" s="15" t="str">
        <f t="shared" si="2"/>
        <v>PWR UN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ZZZZZZZ</v>
      </c>
      <c r="C23" s="15">
        <f t="shared" si="0"/>
        <v>36</v>
      </c>
      <c r="D23" s="15" t="str">
        <f>B23</f>
        <v>ZZZZZZZ</v>
      </c>
      <c r="E23" s="15">
        <f>E22+1</f>
        <v>19</v>
      </c>
      <c r="F23" s="15" t="str">
        <f t="shared" si="2"/>
        <v/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ZZZZZZZ</v>
      </c>
      <c r="C24" s="15">
        <f t="shared" si="0"/>
        <v>36</v>
      </c>
      <c r="D24" s="15" t="str">
        <f t="shared" si="1"/>
        <v>ZZZZZZZ</v>
      </c>
      <c r="E24" s="15">
        <f t="shared" si="4"/>
        <v>20</v>
      </c>
      <c r="F24" s="15" t="str">
        <f t="shared" si="2"/>
        <v/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ZZZZZZZ</v>
      </c>
      <c r="C25" s="15">
        <f t="shared" si="0"/>
        <v>36</v>
      </c>
      <c r="D25" s="15" t="str">
        <f t="shared" si="1"/>
        <v>ZZZZZZZ</v>
      </c>
      <c r="E25" s="15">
        <f t="shared" si="4"/>
        <v>21</v>
      </c>
      <c r="F25" s="15" t="str">
        <f t="shared" si="2"/>
        <v/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148</v>
      </c>
      <c r="C44" s="15" t="s">
        <v>162</v>
      </c>
      <c r="D44" s="15" t="s">
        <v>181</v>
      </c>
      <c r="E44" s="15" t="s">
        <v>162</v>
      </c>
      <c r="F44" s="15" t="s">
        <v>181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LUK UN Equity</v>
      </c>
      <c r="C45" s="15">
        <f>COUNTIF($B$45:$B$80,"&lt;="&amp;B45)</f>
        <v>14</v>
      </c>
      <c r="D45" s="15" t="str">
        <f>B45</f>
        <v>LUK UN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 UN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DAL UN Equity</v>
      </c>
      <c r="C46" s="15">
        <f t="shared" ref="C46:C80" si="6">COUNTIF($B$45:$B$80,"&lt;="&amp;B46)</f>
        <v>7</v>
      </c>
      <c r="D46" s="15" t="str">
        <f>B46</f>
        <v>DAL UN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ALXN UW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MPC UN Equity</v>
      </c>
      <c r="C47" s="15">
        <f t="shared" si="6"/>
        <v>16</v>
      </c>
      <c r="D47" s="15" t="str">
        <f t="shared" ref="D47:D80" si="8">B47</f>
        <v>MPC UN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AMZN UW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LKQ UW Equity</v>
      </c>
      <c r="C48" s="15">
        <f t="shared" si="6"/>
        <v>12</v>
      </c>
      <c r="D48" s="15" t="str">
        <f t="shared" si="8"/>
        <v>LKQ UW Equity</v>
      </c>
      <c r="E48" s="15">
        <f t="shared" si="9"/>
        <v>4</v>
      </c>
      <c r="F48" s="15" t="str">
        <f t="shared" si="10"/>
        <v>BLK UN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AMZN UW Equity</v>
      </c>
      <c r="C49" s="15">
        <f t="shared" si="6"/>
        <v>3</v>
      </c>
      <c r="D49" s="15" t="str">
        <f t="shared" si="8"/>
        <v>AMZN UW Equity</v>
      </c>
      <c r="E49" s="15">
        <f t="shared" si="9"/>
        <v>5</v>
      </c>
      <c r="F49" s="15" t="str">
        <f t="shared" si="10"/>
        <v>CAG UN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MSFT UW Equity</v>
      </c>
      <c r="C50" s="15">
        <f t="shared" si="6"/>
        <v>17</v>
      </c>
      <c r="D50" s="15" t="str">
        <f t="shared" si="8"/>
        <v>MSFT UW Equity</v>
      </c>
      <c r="E50" s="15">
        <f t="shared" si="9"/>
        <v>6</v>
      </c>
      <c r="F50" s="15" t="str">
        <f t="shared" si="10"/>
        <v>CRM UN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CRM UN Equity</v>
      </c>
      <c r="C51" s="15">
        <f t="shared" si="6"/>
        <v>6</v>
      </c>
      <c r="D51" s="15" t="str">
        <f t="shared" si="8"/>
        <v>CRM UN Equity</v>
      </c>
      <c r="E51" s="15">
        <f t="shared" si="9"/>
        <v>7</v>
      </c>
      <c r="F51" s="15" t="str">
        <f t="shared" si="10"/>
        <v>DAL UN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ALXN UW Equity</v>
      </c>
      <c r="C52" s="15">
        <f t="shared" si="6"/>
        <v>2</v>
      </c>
      <c r="D52" s="15" t="str">
        <f t="shared" si="8"/>
        <v>ALXN UW Equity</v>
      </c>
      <c r="E52" s="15">
        <f t="shared" si="9"/>
        <v>8</v>
      </c>
      <c r="F52" s="15" t="str">
        <f t="shared" si="10"/>
        <v>EQIX UW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EQIX UW Equity</v>
      </c>
      <c r="C53" s="15">
        <f t="shared" si="6"/>
        <v>8</v>
      </c>
      <c r="D53" s="15" t="str">
        <f t="shared" si="8"/>
        <v>EQIX UW Equity</v>
      </c>
      <c r="E53" s="15">
        <f t="shared" si="9"/>
        <v>9</v>
      </c>
      <c r="F53" s="15" t="str">
        <f t="shared" si="10"/>
        <v>ETFC UW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BLK UN Equity</v>
      </c>
      <c r="C54" s="15">
        <f t="shared" si="6"/>
        <v>4</v>
      </c>
      <c r="D54" s="15" t="str">
        <f t="shared" si="8"/>
        <v>BLK UN Equity</v>
      </c>
      <c r="E54" s="15">
        <f t="shared" si="9"/>
        <v>10</v>
      </c>
      <c r="F54" s="15" t="str">
        <f t="shared" si="10"/>
        <v>FDX UN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GOOGL UW Equity</v>
      </c>
      <c r="C55" s="15">
        <f t="shared" si="6"/>
        <v>11</v>
      </c>
      <c r="D55" s="15" t="str">
        <f t="shared" si="8"/>
        <v>GOOGL UW Equity</v>
      </c>
      <c r="E55" s="15">
        <f t="shared" si="9"/>
        <v>11</v>
      </c>
      <c r="F55" s="15" t="str">
        <f t="shared" si="10"/>
        <v>GOOGL UW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FDX UN Equity</v>
      </c>
      <c r="C56" s="15">
        <f t="shared" si="6"/>
        <v>10</v>
      </c>
      <c r="D56" s="15" t="str">
        <f t="shared" si="8"/>
        <v>FDX UN Equity</v>
      </c>
      <c r="E56" s="15">
        <f t="shared" si="9"/>
        <v>12</v>
      </c>
      <c r="F56" s="15" t="str">
        <f t="shared" si="10"/>
        <v>LKQ UW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MA UN Equity</v>
      </c>
      <c r="C57" s="15">
        <f t="shared" si="6"/>
        <v>15</v>
      </c>
      <c r="D57" s="15" t="str">
        <f t="shared" si="8"/>
        <v>MA UN Equity</v>
      </c>
      <c r="E57" s="15">
        <f t="shared" si="9"/>
        <v>13</v>
      </c>
      <c r="F57" s="15" t="str">
        <f t="shared" si="10"/>
        <v>LLL UN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ETFC UW Equity</v>
      </c>
      <c r="C58" s="15">
        <f t="shared" si="6"/>
        <v>9</v>
      </c>
      <c r="D58" s="15" t="str">
        <f t="shared" si="8"/>
        <v>ETFC UW Equity</v>
      </c>
      <c r="E58" s="15">
        <f t="shared" si="9"/>
        <v>14</v>
      </c>
      <c r="F58" s="15" t="str">
        <f t="shared" si="10"/>
        <v>LUK UN Equity</v>
      </c>
    </row>
    <row r="59" spans="1:6" x14ac:dyDescent="0.2">
      <c r="A59" s="15">
        <f t="shared" si="7"/>
        <v>15</v>
      </c>
      <c r="B59" s="172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MSI UN Equity</v>
      </c>
      <c r="C59" s="15">
        <f t="shared" si="6"/>
        <v>18</v>
      </c>
      <c r="D59" s="15" t="str">
        <f>B59</f>
        <v>MSI UN Equity</v>
      </c>
      <c r="E59" s="15">
        <f t="shared" si="9"/>
        <v>15</v>
      </c>
      <c r="F59" s="15" t="str">
        <f t="shared" si="10"/>
        <v>MA UN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LLL UN Equity</v>
      </c>
      <c r="C60" s="15">
        <f t="shared" si="6"/>
        <v>13</v>
      </c>
      <c r="D60" s="15" t="str">
        <f t="shared" si="8"/>
        <v>LLL UN Equity</v>
      </c>
      <c r="E60" s="15">
        <f t="shared" si="9"/>
        <v>16</v>
      </c>
      <c r="F60" s="15" t="str">
        <f t="shared" si="10"/>
        <v>MPC UN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CAG UN Equity</v>
      </c>
      <c r="C61" s="15">
        <f t="shared" si="6"/>
        <v>5</v>
      </c>
      <c r="D61" s="15" t="str">
        <f t="shared" si="8"/>
        <v>CAG UN Equity</v>
      </c>
      <c r="E61" s="15">
        <f t="shared" si="9"/>
        <v>17</v>
      </c>
      <c r="F61" s="15" t="str">
        <f t="shared" si="10"/>
        <v>MSFT UW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A UN Equity</v>
      </c>
      <c r="C62" s="15">
        <f t="shared" si="6"/>
        <v>1</v>
      </c>
      <c r="D62" s="15" t="str">
        <f t="shared" si="8"/>
        <v>A UN Equity</v>
      </c>
      <c r="E62" s="15">
        <f t="shared" si="9"/>
        <v>18</v>
      </c>
      <c r="F62" s="15" t="str">
        <f t="shared" si="10"/>
        <v>MSI UN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ZZZZZZZ</v>
      </c>
      <c r="C63" s="15">
        <f>COUNTIF($B$45:$B$80,"&lt;="&amp;B63)</f>
        <v>36</v>
      </c>
      <c r="D63" s="15" t="str">
        <f t="shared" si="8"/>
        <v>ZZZZZZZ</v>
      </c>
      <c r="E63" s="15">
        <f t="shared" si="9"/>
        <v>19</v>
      </c>
      <c r="F63" s="15" t="str">
        <f t="shared" si="10"/>
        <v/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ZZZZZZZ</v>
      </c>
      <c r="C64" s="15">
        <f t="shared" si="6"/>
        <v>36</v>
      </c>
      <c r="D64" s="15" t="str">
        <f t="shared" si="8"/>
        <v>ZZZZZZZ</v>
      </c>
      <c r="E64" s="15">
        <f t="shared" si="9"/>
        <v>20</v>
      </c>
      <c r="F64" s="15" t="str">
        <f t="shared" si="10"/>
        <v/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72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162</v>
      </c>
      <c r="D83" s="15" t="s">
        <v>181</v>
      </c>
      <c r="E83" s="15" t="s">
        <v>162</v>
      </c>
      <c r="F83" s="15" t="s">
        <v>181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MU UW Equity</v>
      </c>
      <c r="C84" s="15">
        <f>COUNTIF($B$84:$B$119,"&lt;="&amp;B84)</f>
        <v>22</v>
      </c>
      <c r="D84" s="15" t="str">
        <f t="shared" ref="D84:D119" si="12">B84</f>
        <v>MU UW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AAL UW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BHF UW Equity</v>
      </c>
      <c r="C85" s="15">
        <f t="shared" ref="C85:C119" si="13">COUNTIF($B$84:$B$119,"&lt;="&amp;B85)</f>
        <v>7</v>
      </c>
      <c r="D85" s="15" t="str">
        <f t="shared" si="12"/>
        <v>BHF UW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ADBE UW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DLPH UN Equity</v>
      </c>
      <c r="C86" s="15">
        <f t="shared" si="13"/>
        <v>12</v>
      </c>
      <c r="D86" s="15" t="str">
        <f t="shared" si="12"/>
        <v>DLPH UN Equity</v>
      </c>
      <c r="E86" s="15">
        <f t="shared" ref="E86:E119" si="16">E85+1</f>
        <v>3</v>
      </c>
      <c r="F86" s="15" t="str">
        <f t="shared" si="14"/>
        <v>AMT UN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GM UN Equity</v>
      </c>
      <c r="C87" s="15">
        <f t="shared" si="13"/>
        <v>16</v>
      </c>
      <c r="D87" s="15" t="str">
        <f t="shared" si="12"/>
        <v>GM UN Equity</v>
      </c>
      <c r="E87" s="15">
        <f t="shared" si="16"/>
        <v>4</v>
      </c>
      <c r="F87" s="15" t="str">
        <f t="shared" si="14"/>
        <v>ANSS UW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NFX UN Equity</v>
      </c>
      <c r="C88" s="15">
        <f t="shared" si="13"/>
        <v>25</v>
      </c>
      <c r="D88" s="15" t="str">
        <f t="shared" si="12"/>
        <v>NFX UN Equity</v>
      </c>
      <c r="E88" s="15">
        <f t="shared" si="16"/>
        <v>5</v>
      </c>
      <c r="F88" s="15" t="str">
        <f t="shared" si="14"/>
        <v>AVB UN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CHK UN Equity</v>
      </c>
      <c r="C89" s="15">
        <f t="shared" si="13"/>
        <v>9</v>
      </c>
      <c r="D89" s="15" t="str">
        <f t="shared" si="12"/>
        <v>CHK UN Equity</v>
      </c>
      <c r="E89" s="15">
        <f t="shared" si="16"/>
        <v>6</v>
      </c>
      <c r="F89" s="15" t="str">
        <f t="shared" si="14"/>
        <v>BF/B UN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PHM UN Equity</v>
      </c>
      <c r="C90" s="15">
        <f t="shared" si="13"/>
        <v>30</v>
      </c>
      <c r="D90" s="15" t="str">
        <f t="shared" si="12"/>
        <v>PHM UN Equity</v>
      </c>
      <c r="E90" s="15">
        <f t="shared" si="16"/>
        <v>7</v>
      </c>
      <c r="F90" s="15" t="str">
        <f t="shared" si="14"/>
        <v>BHF UW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GT UW Equity</v>
      </c>
      <c r="C91" s="15">
        <f t="shared" si="13"/>
        <v>17</v>
      </c>
      <c r="D91" s="15" t="str">
        <f t="shared" si="12"/>
        <v>GT UW Equity</v>
      </c>
      <c r="E91" s="15">
        <f t="shared" si="16"/>
        <v>8</v>
      </c>
      <c r="F91" s="15" t="str">
        <f t="shared" si="14"/>
        <v>BXP UN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MYL UW Equity</v>
      </c>
      <c r="C92" s="15">
        <f t="shared" si="13"/>
        <v>23</v>
      </c>
      <c r="D92" s="15" t="str">
        <f t="shared" si="12"/>
        <v>MYL UW Equity</v>
      </c>
      <c r="E92" s="15">
        <f t="shared" si="16"/>
        <v>9</v>
      </c>
      <c r="F92" s="15" t="str">
        <f t="shared" si="14"/>
        <v>CHK UN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AAL UW Equity</v>
      </c>
      <c r="C93" s="15">
        <f t="shared" si="13"/>
        <v>1</v>
      </c>
      <c r="D93" s="15" t="str">
        <f t="shared" si="12"/>
        <v>AAL UW Equity</v>
      </c>
      <c r="E93" s="15">
        <f t="shared" si="16"/>
        <v>10</v>
      </c>
      <c r="F93" s="15" t="str">
        <f t="shared" si="14"/>
        <v>CMG UN Equity</v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NAVI UW Equity</v>
      </c>
      <c r="C94" s="15">
        <f t="shared" si="13"/>
        <v>24</v>
      </c>
      <c r="D94" s="15" t="str">
        <f t="shared" si="12"/>
        <v>NAVI UW Equity</v>
      </c>
      <c r="E94" s="15">
        <f t="shared" si="16"/>
        <v>11</v>
      </c>
      <c r="F94" s="15" t="str">
        <f t="shared" si="14"/>
        <v>COST UW Equity</v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F UN Equity</v>
      </c>
      <c r="C95" s="15">
        <f t="shared" si="13"/>
        <v>14</v>
      </c>
      <c r="D95" s="15" t="str">
        <f t="shared" si="12"/>
        <v>F UN Equity</v>
      </c>
      <c r="E95" s="15">
        <f t="shared" si="16"/>
        <v>12</v>
      </c>
      <c r="F95" s="15" t="str">
        <f t="shared" si="14"/>
        <v>DLPH UN Equity</v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LEN UN Equity</v>
      </c>
      <c r="C96" s="15">
        <f t="shared" si="13"/>
        <v>21</v>
      </c>
      <c r="D96" s="15" t="str">
        <f t="shared" si="12"/>
        <v>LEN UN Equity</v>
      </c>
      <c r="E96" s="15">
        <f t="shared" si="16"/>
        <v>13</v>
      </c>
      <c r="F96" s="15" t="str">
        <f t="shared" si="14"/>
        <v>EXR UN Equity</v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ZZZZZZZ</v>
      </c>
      <c r="C97" s="15">
        <f t="shared" si="13"/>
        <v>36</v>
      </c>
      <c r="D97" s="15" t="str">
        <f t="shared" si="12"/>
        <v>ZZZZZZZ</v>
      </c>
      <c r="E97" s="15">
        <f t="shared" si="16"/>
        <v>14</v>
      </c>
      <c r="F97" s="15" t="str">
        <f t="shared" si="14"/>
        <v>F UN Equity</v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ZZZZZZZ</v>
      </c>
      <c r="C98" s="15">
        <f t="shared" si="13"/>
        <v>36</v>
      </c>
      <c r="D98" s="15" t="str">
        <f t="shared" si="12"/>
        <v>ZZZZZZZ</v>
      </c>
      <c r="E98" s="15">
        <f t="shared" si="16"/>
        <v>15</v>
      </c>
      <c r="F98" s="15" t="str">
        <f t="shared" si="14"/>
        <v>FRT UN Equity</v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ZZZZZZZ</v>
      </c>
      <c r="C99" s="15">
        <f t="shared" si="13"/>
        <v>36</v>
      </c>
      <c r="D99" s="15" t="str">
        <f t="shared" si="12"/>
        <v>ZZZZZZZ</v>
      </c>
      <c r="E99" s="15">
        <f t="shared" si="16"/>
        <v>16</v>
      </c>
      <c r="F99" s="15" t="str">
        <f t="shared" si="14"/>
        <v>GM UN Equity</v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ZZZZZZZ</v>
      </c>
      <c r="C100" s="15">
        <f t="shared" si="13"/>
        <v>36</v>
      </c>
      <c r="D100" s="15" t="str">
        <f t="shared" si="12"/>
        <v>ZZZZZZZ</v>
      </c>
      <c r="E100" s="15">
        <f t="shared" si="16"/>
        <v>17</v>
      </c>
      <c r="F100" s="15" t="str">
        <f t="shared" si="14"/>
        <v>GT UW Equity</v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ZZZZZZZ</v>
      </c>
      <c r="C101" s="15">
        <f t="shared" si="13"/>
        <v>36</v>
      </c>
      <c r="D101" s="15" t="str">
        <f t="shared" si="12"/>
        <v>ZZZZZZZ</v>
      </c>
      <c r="E101" s="15">
        <f t="shared" si="16"/>
        <v>18</v>
      </c>
      <c r="F101" s="15" t="str">
        <f t="shared" si="14"/>
        <v>INCY UW Equity</v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AMT UN Equity</v>
      </c>
      <c r="C102" s="15">
        <f t="shared" si="13"/>
        <v>3</v>
      </c>
      <c r="D102" s="15" t="str">
        <f t="shared" si="12"/>
        <v>AMT UN Equity</v>
      </c>
      <c r="E102" s="15">
        <f t="shared" si="16"/>
        <v>19</v>
      </c>
      <c r="F102" s="15" t="str">
        <f t="shared" si="14"/>
        <v>INTU UW Equity</v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BXP UN Equity</v>
      </c>
      <c r="C103" s="15">
        <f t="shared" si="13"/>
        <v>8</v>
      </c>
      <c r="D103" s="15" t="str">
        <f t="shared" si="12"/>
        <v>BXP UN Equity</v>
      </c>
      <c r="E103" s="15">
        <f t="shared" si="16"/>
        <v>20</v>
      </c>
      <c r="F103" s="15" t="str">
        <f t="shared" si="14"/>
        <v>IT UN Equity</v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AVB UN Equity</v>
      </c>
      <c r="C104" s="15">
        <f t="shared" si="13"/>
        <v>5</v>
      </c>
      <c r="D104" s="15" t="str">
        <f t="shared" si="12"/>
        <v>AVB UN Equity</v>
      </c>
      <c r="E104" s="15">
        <f t="shared" si="16"/>
        <v>21</v>
      </c>
      <c r="F104" s="15" t="str">
        <f t="shared" si="14"/>
        <v>LEN UN Equity</v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FRT UN Equity</v>
      </c>
      <c r="C105" s="15">
        <f t="shared" si="13"/>
        <v>15</v>
      </c>
      <c r="D105" s="15" t="str">
        <f t="shared" si="12"/>
        <v>FRT UN Equity</v>
      </c>
      <c r="E105" s="15">
        <f t="shared" si="16"/>
        <v>22</v>
      </c>
      <c r="F105" s="15" t="str">
        <f t="shared" si="14"/>
        <v>MU UW Equity</v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PLD UN Equity</v>
      </c>
      <c r="C106" s="15">
        <f t="shared" si="13"/>
        <v>31</v>
      </c>
      <c r="D106" s="15" t="str">
        <f t="shared" si="12"/>
        <v>PLD UN Equity</v>
      </c>
      <c r="E106" s="15">
        <f t="shared" si="16"/>
        <v>23</v>
      </c>
      <c r="F106" s="15" t="str">
        <f t="shared" si="14"/>
        <v>MYL UW Equity</v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CMG UN Equity</v>
      </c>
      <c r="C107" s="15">
        <f t="shared" si="13"/>
        <v>10</v>
      </c>
      <c r="D107" s="15" t="str">
        <f t="shared" si="12"/>
        <v>CMG UN Equity</v>
      </c>
      <c r="E107" s="15">
        <f t="shared" si="16"/>
        <v>24</v>
      </c>
      <c r="F107" s="15" t="str">
        <f t="shared" si="14"/>
        <v>NAVI UW Equity</v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IT UN Equity</v>
      </c>
      <c r="C108" s="15">
        <f t="shared" si="13"/>
        <v>20</v>
      </c>
      <c r="D108" s="15" t="str">
        <f t="shared" si="12"/>
        <v>IT UN Equity</v>
      </c>
      <c r="E108" s="15">
        <f t="shared" si="16"/>
        <v>25</v>
      </c>
      <c r="F108" s="15" t="str">
        <f t="shared" si="14"/>
        <v>NFX UN Equity</v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NWS UW Equity</v>
      </c>
      <c r="C109" s="15">
        <f t="shared" si="13"/>
        <v>28</v>
      </c>
      <c r="D109" s="15" t="str">
        <f t="shared" si="12"/>
        <v>NWS UW Equity</v>
      </c>
      <c r="E109" s="15">
        <f t="shared" si="16"/>
        <v>26</v>
      </c>
      <c r="F109" s="15" t="str">
        <f t="shared" si="14"/>
        <v>NKE UN Equity</v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NWSA UW Equity</v>
      </c>
      <c r="C110" s="15">
        <f t="shared" si="13"/>
        <v>29</v>
      </c>
      <c r="D110" s="15" t="str">
        <f t="shared" si="12"/>
        <v>NWSA UW Equity</v>
      </c>
      <c r="E110" s="15">
        <f t="shared" si="16"/>
        <v>27</v>
      </c>
      <c r="F110" s="15" t="str">
        <f t="shared" si="14"/>
        <v>NVDA UW Equity</v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INTU UW Equity</v>
      </c>
      <c r="C111" s="15">
        <f t="shared" si="13"/>
        <v>19</v>
      </c>
      <c r="D111" s="15" t="str">
        <f t="shared" si="12"/>
        <v>INTU UW Equity</v>
      </c>
      <c r="E111" s="15">
        <f t="shared" si="16"/>
        <v>28</v>
      </c>
      <c r="F111" s="15" t="str">
        <f t="shared" si="14"/>
        <v>NWS UW Equity</v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ADBE UW Equity</v>
      </c>
      <c r="C112" s="15">
        <f t="shared" si="13"/>
        <v>2</v>
      </c>
      <c r="D112" s="15" t="str">
        <f t="shared" si="12"/>
        <v>ADBE UW Equity</v>
      </c>
      <c r="E112" s="15">
        <f t="shared" si="16"/>
        <v>29</v>
      </c>
      <c r="F112" s="15" t="str">
        <f t="shared" si="14"/>
        <v>NWSA UW Equity</v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NVDA UW Equity</v>
      </c>
      <c r="C113" s="15">
        <f t="shared" si="13"/>
        <v>27</v>
      </c>
      <c r="D113" s="15" t="str">
        <f t="shared" si="12"/>
        <v>NVDA UW Equity</v>
      </c>
      <c r="E113" s="15">
        <f t="shared" si="16"/>
        <v>30</v>
      </c>
      <c r="F113" s="15" t="str">
        <f t="shared" si="14"/>
        <v>PHM UN Equity</v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COST UW Equity</v>
      </c>
      <c r="C114" s="15">
        <f t="shared" si="13"/>
        <v>11</v>
      </c>
      <c r="D114" s="15" t="str">
        <f t="shared" si="12"/>
        <v>COST UW Equity</v>
      </c>
      <c r="E114" s="15">
        <f t="shared" si="16"/>
        <v>31</v>
      </c>
      <c r="F114" s="15" t="str">
        <f t="shared" si="14"/>
        <v>PLD UN Equity</v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ANSS UW Equity</v>
      </c>
      <c r="C115" s="15">
        <f t="shared" si="13"/>
        <v>4</v>
      </c>
      <c r="D115" s="15" t="str">
        <f t="shared" si="12"/>
        <v>ANSS UW Equity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NKE UN Equity</v>
      </c>
      <c r="C116" s="15">
        <f t="shared" si="13"/>
        <v>26</v>
      </c>
      <c r="D116" s="15" t="str">
        <f t="shared" si="12"/>
        <v>NKE UN Equity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INCY UW Equity</v>
      </c>
      <c r="C117" s="15">
        <f t="shared" si="13"/>
        <v>18</v>
      </c>
      <c r="D117" s="15" t="str">
        <f t="shared" si="12"/>
        <v>INCY UW Equity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EXR UN Equity</v>
      </c>
      <c r="C118" s="15">
        <f t="shared" si="13"/>
        <v>13</v>
      </c>
      <c r="D118" s="15" t="str">
        <f t="shared" si="12"/>
        <v>EXR UN Equity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BF/B UN Equity</v>
      </c>
      <c r="C119" s="15">
        <f t="shared" si="13"/>
        <v>6</v>
      </c>
      <c r="D119" s="15" t="str">
        <f t="shared" si="12"/>
        <v>BF/B UN Equity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162</v>
      </c>
      <c r="D121" s="15" t="s">
        <v>181</v>
      </c>
      <c r="E121" s="15" t="s">
        <v>162</v>
      </c>
      <c r="F121" s="15" t="s">
        <v>181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MU UW Equity</v>
      </c>
      <c r="C122" s="15">
        <f>COUNTIF($B$122:$B$157,"&lt;="&amp;B122)</f>
        <v>33</v>
      </c>
      <c r="D122" s="15" t="str">
        <f t="shared" ref="D122:D157" si="18">B122</f>
        <v>MU UW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AAL UW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F UN Equity</v>
      </c>
      <c r="C123" s="15">
        <f t="shared" ref="C123:C157" si="19">COUNTIF($B$122:$B$157,"&lt;="&amp;B123)</f>
        <v>19</v>
      </c>
      <c r="D123" s="15" t="str">
        <f t="shared" si="18"/>
        <v>F UN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ADBE UW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GM UN Equity</v>
      </c>
      <c r="C124" s="15">
        <f t="shared" si="19"/>
        <v>20</v>
      </c>
      <c r="D124" s="15" t="str">
        <f t="shared" si="18"/>
        <v>GM UN Equity</v>
      </c>
      <c r="E124" s="15">
        <f t="shared" ref="E124:E157" si="22">E123+1</f>
        <v>3</v>
      </c>
      <c r="F124" s="15" t="str">
        <f t="shared" si="20"/>
        <v>ALGN UW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NFX UN Equity</v>
      </c>
      <c r="C125" s="15">
        <f t="shared" si="19"/>
        <v>34</v>
      </c>
      <c r="D125" s="15" t="str">
        <f t="shared" si="18"/>
        <v>NFX UN Equity</v>
      </c>
      <c r="E125" s="15">
        <f t="shared" si="22"/>
        <v>4</v>
      </c>
      <c r="F125" s="15" t="str">
        <f t="shared" si="20"/>
        <v>AMD UR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DLPH UN Equity</v>
      </c>
      <c r="C126" s="15">
        <f t="shared" si="19"/>
        <v>15</v>
      </c>
      <c r="D126" s="15" t="str">
        <f t="shared" si="18"/>
        <v>DLPH UN Equity</v>
      </c>
      <c r="E126" s="15">
        <f t="shared" si="22"/>
        <v>5</v>
      </c>
      <c r="F126" s="15" t="str">
        <f t="shared" si="20"/>
        <v>AMZN UW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APA UN Equity</v>
      </c>
      <c r="C127" s="15">
        <f t="shared" si="19"/>
        <v>6</v>
      </c>
      <c r="D127" s="15" t="str">
        <f t="shared" si="18"/>
        <v>APA UN Equity</v>
      </c>
      <c r="E127" s="15">
        <f t="shared" si="22"/>
        <v>6</v>
      </c>
      <c r="F127" s="15" t="str">
        <f t="shared" si="20"/>
        <v>APA UN Equity</v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GT UW Equity</v>
      </c>
      <c r="C128" s="15">
        <f t="shared" si="19"/>
        <v>22</v>
      </c>
      <c r="D128" s="15" t="str">
        <f t="shared" si="18"/>
        <v>GT UW Equity</v>
      </c>
      <c r="E128" s="15">
        <f t="shared" si="22"/>
        <v>7</v>
      </c>
      <c r="F128" s="15" t="str">
        <f t="shared" si="20"/>
        <v>APC UN Equity</v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MRO UN Equity</v>
      </c>
      <c r="C129" s="15">
        <f t="shared" si="19"/>
        <v>32</v>
      </c>
      <c r="D129" s="15" t="str">
        <f t="shared" si="18"/>
        <v>MRO UN Equity</v>
      </c>
      <c r="E129" s="15">
        <f t="shared" si="22"/>
        <v>8</v>
      </c>
      <c r="F129" s="15" t="str">
        <f t="shared" si="20"/>
        <v>AVB UN Equity</v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CVX UN Equity</v>
      </c>
      <c r="C130" s="15">
        <f t="shared" si="19"/>
        <v>13</v>
      </c>
      <c r="D130" s="15" t="str">
        <f t="shared" si="18"/>
        <v>CVX UN Equity</v>
      </c>
      <c r="E130" s="15">
        <f t="shared" si="22"/>
        <v>9</v>
      </c>
      <c r="F130" s="15" t="str">
        <f t="shared" si="20"/>
        <v>BEN UN Equity</v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GPS UN Equity</v>
      </c>
      <c r="C131" s="15">
        <f t="shared" si="19"/>
        <v>21</v>
      </c>
      <c r="D131" s="15" t="str">
        <f t="shared" si="18"/>
        <v>GPS UN Equity</v>
      </c>
      <c r="E131" s="15">
        <f t="shared" si="22"/>
        <v>10</v>
      </c>
      <c r="F131" s="15" t="str">
        <f t="shared" si="20"/>
        <v>BF/B UN Equity</v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DAL UN Equity</v>
      </c>
      <c r="C132" s="15">
        <f t="shared" si="19"/>
        <v>14</v>
      </c>
      <c r="D132" s="15" t="str">
        <f t="shared" si="18"/>
        <v>DAL UN Equity</v>
      </c>
      <c r="E132" s="15">
        <f t="shared" si="22"/>
        <v>11</v>
      </c>
      <c r="F132" s="15" t="str">
        <f t="shared" si="20"/>
        <v>BWA UN Equity</v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BWA UN Equity</v>
      </c>
      <c r="C133" s="15">
        <f t="shared" si="19"/>
        <v>11</v>
      </c>
      <c r="D133" s="15" t="str">
        <f t="shared" si="18"/>
        <v>BWA UN Equity</v>
      </c>
      <c r="E133" s="15">
        <f t="shared" si="22"/>
        <v>12</v>
      </c>
      <c r="F133" s="15" t="str">
        <f t="shared" si="20"/>
        <v>CRM UN Equity</v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M UN Equity</v>
      </c>
      <c r="C134" s="15">
        <f t="shared" si="19"/>
        <v>29</v>
      </c>
      <c r="D134" s="15" t="str">
        <f t="shared" si="18"/>
        <v>M UN Equity</v>
      </c>
      <c r="E134" s="15">
        <f t="shared" si="22"/>
        <v>13</v>
      </c>
      <c r="F134" s="15" t="str">
        <f t="shared" si="20"/>
        <v>CVX UN Equity</v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MPC UN Equity</v>
      </c>
      <c r="C135" s="15">
        <f t="shared" si="19"/>
        <v>31</v>
      </c>
      <c r="D135" s="15" t="str">
        <f t="shared" si="18"/>
        <v>MPC UN Equity</v>
      </c>
      <c r="E135" s="15">
        <f t="shared" si="22"/>
        <v>14</v>
      </c>
      <c r="F135" s="15" t="str">
        <f t="shared" si="20"/>
        <v>DAL UN Equity</v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HPE UN Equity</v>
      </c>
      <c r="C136" s="15">
        <f t="shared" si="19"/>
        <v>23</v>
      </c>
      <c r="D136" s="15" t="str">
        <f t="shared" si="18"/>
        <v>HPE UN Equity</v>
      </c>
      <c r="E136" s="15">
        <f t="shared" si="22"/>
        <v>15</v>
      </c>
      <c r="F136" s="15" t="str">
        <f t="shared" si="20"/>
        <v>DLPH UN Equity</v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APC UN Equity</v>
      </c>
      <c r="C137" s="15">
        <f t="shared" si="19"/>
        <v>7</v>
      </c>
      <c r="D137" s="15" t="str">
        <f t="shared" si="18"/>
        <v>APC UN Equity</v>
      </c>
      <c r="E137" s="15">
        <f t="shared" si="22"/>
        <v>16</v>
      </c>
      <c r="F137" s="15" t="str">
        <f t="shared" si="20"/>
        <v>DRE UN Equity</v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BEN UN Equity</v>
      </c>
      <c r="C138" s="15">
        <f t="shared" si="19"/>
        <v>9</v>
      </c>
      <c r="D138" s="15" t="str">
        <f t="shared" si="18"/>
        <v>BEN UN Equity</v>
      </c>
      <c r="E138" s="15">
        <f t="shared" si="22"/>
        <v>17</v>
      </c>
      <c r="F138" s="15" t="str">
        <f t="shared" si="20"/>
        <v>ESS UN Equity</v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AAL UW Equity</v>
      </c>
      <c r="C139" s="15">
        <f t="shared" si="19"/>
        <v>1</v>
      </c>
      <c r="D139" s="15" t="str">
        <f t="shared" si="18"/>
        <v>AAL UW Equity</v>
      </c>
      <c r="E139" s="15">
        <f t="shared" si="22"/>
        <v>18</v>
      </c>
      <c r="F139" s="15" t="str">
        <f t="shared" si="20"/>
        <v>EW UN Equity</v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ALGN UW Equity</v>
      </c>
      <c r="C140" s="15">
        <f t="shared" si="19"/>
        <v>3</v>
      </c>
      <c r="D140" s="15" t="str">
        <f t="shared" si="18"/>
        <v>ALGN UW Equity</v>
      </c>
      <c r="E140" s="15">
        <f t="shared" si="22"/>
        <v>19</v>
      </c>
      <c r="F140" s="15" t="str">
        <f t="shared" si="20"/>
        <v>F UN Equity</v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ILMN UW Equity</v>
      </c>
      <c r="C141" s="15">
        <f t="shared" si="19"/>
        <v>25</v>
      </c>
      <c r="D141" s="15" t="str">
        <f t="shared" si="18"/>
        <v>ILMN UW Equity</v>
      </c>
      <c r="E141" s="15">
        <f t="shared" si="22"/>
        <v>20</v>
      </c>
      <c r="F141" s="15" t="str">
        <f t="shared" si="20"/>
        <v>GM UN Equity</v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CRM UN Equity</v>
      </c>
      <c r="C142" s="15">
        <f t="shared" si="19"/>
        <v>12</v>
      </c>
      <c r="D142" s="15" t="str">
        <f t="shared" si="18"/>
        <v>CRM UN Equity</v>
      </c>
      <c r="E142" s="15">
        <f t="shared" si="22"/>
        <v>21</v>
      </c>
      <c r="F142" s="15" t="str">
        <f t="shared" si="20"/>
        <v>GPS UN Equity</v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ISRG UW Equity</v>
      </c>
      <c r="C143" s="15">
        <f t="shared" si="19"/>
        <v>28</v>
      </c>
      <c r="D143" s="15" t="str">
        <f t="shared" si="18"/>
        <v>ISRG UW Equity</v>
      </c>
      <c r="E143" s="15">
        <f t="shared" si="22"/>
        <v>22</v>
      </c>
      <c r="F143" s="15" t="str">
        <f t="shared" si="20"/>
        <v>GT UW Equity</v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IDXX UW Equity</v>
      </c>
      <c r="C144" s="15">
        <f t="shared" si="19"/>
        <v>24</v>
      </c>
      <c r="D144" s="15" t="str">
        <f t="shared" si="18"/>
        <v>IDXX UW Equity</v>
      </c>
      <c r="E144" s="15">
        <f t="shared" si="22"/>
        <v>23</v>
      </c>
      <c r="F144" s="15" t="str">
        <f t="shared" si="20"/>
        <v>HPE UN Equity</v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INCY UW Equity</v>
      </c>
      <c r="C145" s="15">
        <f t="shared" si="19"/>
        <v>26</v>
      </c>
      <c r="D145" s="15" t="str">
        <f t="shared" si="18"/>
        <v>INCY UW Equity</v>
      </c>
      <c r="E145" s="15">
        <f t="shared" si="22"/>
        <v>24</v>
      </c>
      <c r="F145" s="15" t="str">
        <f t="shared" si="20"/>
        <v>IDXX UW Equity</v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NVDA UW Equity</v>
      </c>
      <c r="C146" s="15">
        <f t="shared" si="19"/>
        <v>35</v>
      </c>
      <c r="D146" s="15" t="str">
        <f t="shared" si="18"/>
        <v>NVDA UW Equity</v>
      </c>
      <c r="E146" s="15">
        <f t="shared" si="22"/>
        <v>25</v>
      </c>
      <c r="F146" s="15" t="str">
        <f t="shared" si="20"/>
        <v>ILMN UW Equity</v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AMD UR Equity</v>
      </c>
      <c r="C147" s="15">
        <f t="shared" si="19"/>
        <v>4</v>
      </c>
      <c r="D147" s="15" t="str">
        <f t="shared" si="18"/>
        <v>AMD UR Equity</v>
      </c>
      <c r="E147" s="15">
        <f t="shared" si="22"/>
        <v>26</v>
      </c>
      <c r="F147" s="15" t="str">
        <f t="shared" si="20"/>
        <v>INCY UW Equity</v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ADBE UW Equity</v>
      </c>
      <c r="C148" s="15">
        <f t="shared" si="19"/>
        <v>2</v>
      </c>
      <c r="D148" s="15" t="str">
        <f t="shared" si="18"/>
        <v>ADBE UW Equity</v>
      </c>
      <c r="E148" s="15">
        <f t="shared" si="22"/>
        <v>27</v>
      </c>
      <c r="F148" s="15" t="str">
        <f t="shared" si="20"/>
        <v>INTU UW Equity</v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PLD UN Equity</v>
      </c>
      <c r="C149" s="15">
        <f t="shared" si="19"/>
        <v>36</v>
      </c>
      <c r="D149" s="15" t="str">
        <f t="shared" si="18"/>
        <v>PLD UN Equity</v>
      </c>
      <c r="E149" s="15">
        <f t="shared" si="22"/>
        <v>28</v>
      </c>
      <c r="F149" s="15" t="str">
        <f t="shared" si="20"/>
        <v>ISRG UW Equity</v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INTU UW Equity</v>
      </c>
      <c r="C150" s="15">
        <f t="shared" si="19"/>
        <v>27</v>
      </c>
      <c r="D150" s="15" t="str">
        <f t="shared" si="18"/>
        <v>INTU UW Equity</v>
      </c>
      <c r="E150" s="15">
        <f t="shared" si="22"/>
        <v>29</v>
      </c>
      <c r="F150" s="15" t="str">
        <f t="shared" si="20"/>
        <v>M UN Equity</v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AMZN UW Equity</v>
      </c>
      <c r="C151" s="15">
        <f t="shared" si="19"/>
        <v>5</v>
      </c>
      <c r="D151" s="15" t="str">
        <f t="shared" si="18"/>
        <v>AMZN UW Equity</v>
      </c>
      <c r="E151" s="15">
        <f t="shared" si="22"/>
        <v>30</v>
      </c>
      <c r="F151" s="15" t="str">
        <f t="shared" si="20"/>
        <v>MA UN Equity</v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BF/B UN Equity</v>
      </c>
      <c r="C152" s="15">
        <f t="shared" si="19"/>
        <v>10</v>
      </c>
      <c r="D152" s="15" t="str">
        <f t="shared" si="18"/>
        <v>BF/B UN Equity</v>
      </c>
      <c r="E152" s="15">
        <f t="shared" si="22"/>
        <v>31</v>
      </c>
      <c r="F152" s="15" t="str">
        <f t="shared" si="20"/>
        <v>MPC UN Equity</v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EW UN Equity</v>
      </c>
      <c r="C153" s="15">
        <f t="shared" si="19"/>
        <v>18</v>
      </c>
      <c r="D153" s="15" t="str">
        <f t="shared" si="18"/>
        <v>EW UN Equity</v>
      </c>
      <c r="E153" s="15">
        <f t="shared" si="22"/>
        <v>32</v>
      </c>
      <c r="F153" s="15" t="str">
        <f t="shared" si="20"/>
        <v>MRO UN Equity</v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ESS UN Equity</v>
      </c>
      <c r="C154" s="15">
        <f t="shared" si="19"/>
        <v>17</v>
      </c>
      <c r="D154" s="15" t="str">
        <f t="shared" si="18"/>
        <v>ESS UN Equity</v>
      </c>
      <c r="E154" s="15">
        <f t="shared" si="22"/>
        <v>33</v>
      </c>
      <c r="F154" s="15" t="str">
        <f t="shared" si="20"/>
        <v>MU UW Equity</v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AVB UN Equity</v>
      </c>
      <c r="C155" s="15">
        <f t="shared" si="19"/>
        <v>8</v>
      </c>
      <c r="D155" s="15" t="str">
        <f t="shared" si="18"/>
        <v>AVB UN Equity</v>
      </c>
      <c r="E155" s="15">
        <f t="shared" si="22"/>
        <v>34</v>
      </c>
      <c r="F155" s="15" t="str">
        <f t="shared" si="20"/>
        <v>NFX UN Equity</v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MA UN Equity</v>
      </c>
      <c r="C156" s="15">
        <f t="shared" si="19"/>
        <v>30</v>
      </c>
      <c r="D156" s="15" t="str">
        <f t="shared" si="18"/>
        <v>MA UN Equity</v>
      </c>
      <c r="E156" s="15">
        <f t="shared" si="22"/>
        <v>35</v>
      </c>
      <c r="F156" s="15" t="str">
        <f t="shared" si="20"/>
        <v>NVDA UW Equity</v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DRE UN Equity</v>
      </c>
      <c r="C157" s="15">
        <f t="shared" si="19"/>
        <v>16</v>
      </c>
      <c r="D157" s="15" t="str">
        <f t="shared" si="18"/>
        <v>DRE UN Equity</v>
      </c>
      <c r="E157" s="15">
        <f t="shared" si="22"/>
        <v>36</v>
      </c>
      <c r="F157" s="15" t="str">
        <f t="shared" si="20"/>
        <v>PLD UN Equity</v>
      </c>
    </row>
    <row r="159" spans="1:6" ht="18" x14ac:dyDescent="0.25">
      <c r="B159" s="16" t="s">
        <v>19</v>
      </c>
      <c r="C159" s="15" t="s">
        <v>162</v>
      </c>
      <c r="D159" s="15" t="s">
        <v>181</v>
      </c>
      <c r="E159" s="15" t="s">
        <v>162</v>
      </c>
      <c r="F159" s="15" t="s">
        <v>181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CTL UN Equity</v>
      </c>
      <c r="C160" s="15">
        <f>COUNTIF($B$160:$B$195,"&lt;="&amp;B160)</f>
        <v>1</v>
      </c>
      <c r="D160" s="15" t="str">
        <f>B160</f>
        <v>CTL UN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CTL UN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LB UN Equity</v>
      </c>
      <c r="C161" s="15">
        <f t="shared" ref="C161:C195" si="24">COUNTIF($B$160:$B$195,"&lt;="&amp;B161)</f>
        <v>10</v>
      </c>
      <c r="D161" s="15" t="str">
        <f t="shared" ref="D161:D195" si="25">B161</f>
        <v>LB UN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D UN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IRM UN Equity</v>
      </c>
      <c r="C162" s="15">
        <f t="shared" si="24"/>
        <v>6</v>
      </c>
      <c r="D162" s="15" t="str">
        <f t="shared" si="25"/>
        <v>IRM UN Equity</v>
      </c>
      <c r="E162" s="15">
        <f t="shared" ref="E162:E195" si="28">E161+1</f>
        <v>3</v>
      </c>
      <c r="F162" s="15" t="str">
        <f t="shared" si="26"/>
        <v>F UN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KIM UN Equity</v>
      </c>
      <c r="C163" s="15">
        <f t="shared" si="24"/>
        <v>8</v>
      </c>
      <c r="D163" s="15" t="str">
        <f t="shared" si="25"/>
        <v>KIM UN Equity</v>
      </c>
      <c r="E163" s="15">
        <f t="shared" si="28"/>
        <v>4</v>
      </c>
      <c r="F163" s="15" t="str">
        <f t="shared" si="26"/>
        <v>GM UN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F UN Equity</v>
      </c>
      <c r="C164" s="15">
        <f t="shared" si="24"/>
        <v>3</v>
      </c>
      <c r="D164" s="15" t="str">
        <f t="shared" si="25"/>
        <v>F UN Equity</v>
      </c>
      <c r="E164" s="15">
        <f t="shared" si="28"/>
        <v>5</v>
      </c>
      <c r="F164" s="15" t="str">
        <f t="shared" si="26"/>
        <v>HCP UN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IVZ UN Equity</v>
      </c>
      <c r="C165" s="15">
        <f t="shared" si="24"/>
        <v>7</v>
      </c>
      <c r="D165" s="15" t="str">
        <f t="shared" si="25"/>
        <v>IVZ UN Equity</v>
      </c>
      <c r="E165" s="15">
        <f t="shared" si="28"/>
        <v>6</v>
      </c>
      <c r="F165" s="15" t="str">
        <f t="shared" si="26"/>
        <v>IRM UN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MAC UN Equity</v>
      </c>
      <c r="C166" s="15">
        <f t="shared" si="24"/>
        <v>11</v>
      </c>
      <c r="D166" s="15" t="str">
        <f t="shared" si="25"/>
        <v>MAC UN Equity</v>
      </c>
      <c r="E166" s="15">
        <f t="shared" si="28"/>
        <v>7</v>
      </c>
      <c r="F166" s="15" t="str">
        <f t="shared" si="26"/>
        <v>IVZ UN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HCP UN Equity</v>
      </c>
      <c r="C167" s="15">
        <f t="shared" si="24"/>
        <v>5</v>
      </c>
      <c r="D167" s="15" t="str">
        <f t="shared" si="25"/>
        <v>HCP UN Equity</v>
      </c>
      <c r="E167" s="15">
        <f t="shared" si="28"/>
        <v>8</v>
      </c>
      <c r="F167" s="15" t="str">
        <f t="shared" si="26"/>
        <v>KIM UN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PM UN Equity</v>
      </c>
      <c r="C168" s="15">
        <f t="shared" si="24"/>
        <v>17</v>
      </c>
      <c r="D168" s="15" t="str">
        <f t="shared" si="25"/>
        <v>PM UN Equity</v>
      </c>
      <c r="E168" s="15">
        <f t="shared" si="28"/>
        <v>9</v>
      </c>
      <c r="F168" s="15" t="str">
        <f t="shared" si="26"/>
        <v>KMI UN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KMI UN Equity</v>
      </c>
      <c r="C169" s="15">
        <f t="shared" si="24"/>
        <v>9</v>
      </c>
      <c r="D169" s="15" t="str">
        <f t="shared" si="25"/>
        <v>KMI UN Equity</v>
      </c>
      <c r="E169" s="15">
        <f t="shared" si="28"/>
        <v>10</v>
      </c>
      <c r="F169" s="15" t="str">
        <f t="shared" si="26"/>
        <v>LB UN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PPL UN Equity</v>
      </c>
      <c r="C170" s="15">
        <f t="shared" si="24"/>
        <v>18</v>
      </c>
      <c r="D170" s="15" t="str">
        <f t="shared" si="25"/>
        <v>PPL UN Equity</v>
      </c>
      <c r="E170" s="15">
        <f t="shared" si="28"/>
        <v>11</v>
      </c>
      <c r="F170" s="15" t="str">
        <f t="shared" si="26"/>
        <v>MAC UN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MO UN Equity</v>
      </c>
      <c r="C171" s="15">
        <f t="shared" si="24"/>
        <v>12</v>
      </c>
      <c r="D171" s="15" t="str">
        <f t="shared" si="25"/>
        <v>MO UN Equity</v>
      </c>
      <c r="E171" s="15">
        <f t="shared" si="28"/>
        <v>12</v>
      </c>
      <c r="F171" s="15" t="str">
        <f t="shared" si="26"/>
        <v>MO UN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OKE UN Equity</v>
      </c>
      <c r="C172" s="15">
        <f t="shared" si="24"/>
        <v>16</v>
      </c>
      <c r="D172" s="15" t="str">
        <f t="shared" si="25"/>
        <v>OKE UN Equity</v>
      </c>
      <c r="E172" s="15">
        <f t="shared" si="28"/>
        <v>13</v>
      </c>
      <c r="F172" s="15" t="str">
        <f t="shared" si="26"/>
        <v>NAVI UW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NAVI UW Equity</v>
      </c>
      <c r="C173" s="15">
        <f t="shared" si="24"/>
        <v>13</v>
      </c>
      <c r="D173" s="15" t="str">
        <f t="shared" si="25"/>
        <v>NAVI UW Equity</v>
      </c>
      <c r="E173" s="15">
        <f t="shared" si="28"/>
        <v>14</v>
      </c>
      <c r="F173" s="15" t="str">
        <f t="shared" si="26"/>
        <v>NLSN UN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NWL UN Equity</v>
      </c>
      <c r="C174" s="15">
        <f t="shared" si="24"/>
        <v>15</v>
      </c>
      <c r="D174" s="15" t="str">
        <f t="shared" si="25"/>
        <v>NWL UN Equity</v>
      </c>
      <c r="E174" s="15">
        <f t="shared" si="28"/>
        <v>15</v>
      </c>
      <c r="F174" s="15" t="str">
        <f t="shared" si="26"/>
        <v>NWL UN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D UN Equity</v>
      </c>
      <c r="C175" s="15">
        <f t="shared" si="24"/>
        <v>2</v>
      </c>
      <c r="D175" s="15" t="str">
        <f t="shared" si="25"/>
        <v>D UN Equity</v>
      </c>
      <c r="E175" s="15">
        <f t="shared" si="28"/>
        <v>16</v>
      </c>
      <c r="F175" s="15" t="str">
        <f t="shared" si="26"/>
        <v>OKE UN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NLSN UN Equity</v>
      </c>
      <c r="C176" s="15">
        <f t="shared" si="24"/>
        <v>14</v>
      </c>
      <c r="D176" s="15" t="str">
        <f t="shared" si="25"/>
        <v>NLSN UN Equity</v>
      </c>
      <c r="E176" s="15">
        <f t="shared" si="28"/>
        <v>17</v>
      </c>
      <c r="F176" s="15" t="str">
        <f t="shared" si="26"/>
        <v>PM UN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GM UN Equity</v>
      </c>
      <c r="C177" s="15">
        <f t="shared" si="24"/>
        <v>4</v>
      </c>
      <c r="D177" s="15" t="str">
        <f t="shared" si="25"/>
        <v>GM UN Equity</v>
      </c>
      <c r="E177" s="15">
        <f t="shared" si="28"/>
        <v>18</v>
      </c>
      <c r="F177" s="15" t="str">
        <f t="shared" si="26"/>
        <v>PPL UN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160</v>
      </c>
      <c r="C198" s="15" t="s">
        <v>162</v>
      </c>
      <c r="D198" s="15" t="s">
        <v>181</v>
      </c>
      <c r="E198" s="15" t="s">
        <v>162</v>
      </c>
      <c r="F198" s="15" t="s">
        <v>181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HES UN Equity</v>
      </c>
      <c r="C199" s="15">
        <f>COUNTIF($B$199:$B$234,"&lt;="&amp;B199)</f>
        <v>7</v>
      </c>
      <c r="D199" s="15" t="str">
        <f>B199</f>
        <v>HES UN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ADM UN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ADM UN Equity</v>
      </c>
      <c r="C200" s="15">
        <f t="shared" ref="C200:C234" si="30">COUNTIF($B$199:$B$234,"&lt;="&amp;B200)</f>
        <v>1</v>
      </c>
      <c r="D200" s="15" t="str">
        <f t="shared" ref="D200:D234" si="31">B200</f>
        <v>ADM UN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CHK UN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HIG UN Equity</v>
      </c>
      <c r="C201" s="15">
        <f t="shared" si="30"/>
        <v>8</v>
      </c>
      <c r="D201" s="15" t="str">
        <f t="shared" si="31"/>
        <v>HIG UN Equity</v>
      </c>
      <c r="E201" s="15">
        <f t="shared" ref="E201:E234" si="34">E200+1</f>
        <v>3</v>
      </c>
      <c r="F201" s="15" t="str">
        <f t="shared" si="32"/>
        <v>DE UN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CHK UN Equity</v>
      </c>
      <c r="C202" s="15">
        <f t="shared" si="30"/>
        <v>2</v>
      </c>
      <c r="D202" s="15" t="str">
        <f t="shared" si="31"/>
        <v>CHK UN Equity</v>
      </c>
      <c r="E202" s="15">
        <f t="shared" si="34"/>
        <v>4</v>
      </c>
      <c r="F202" s="15" t="str">
        <f t="shared" si="32"/>
        <v>DPS UN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JBHT UW Equity</v>
      </c>
      <c r="C203" s="15">
        <f t="shared" si="30"/>
        <v>9</v>
      </c>
      <c r="D203" s="15" t="str">
        <f t="shared" si="31"/>
        <v>JBHT UW Equity</v>
      </c>
      <c r="E203" s="15">
        <f t="shared" si="34"/>
        <v>5</v>
      </c>
      <c r="F203" s="15" t="str">
        <f t="shared" si="32"/>
        <v>DRE UN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NFX UN Equity</v>
      </c>
      <c r="C204" s="15">
        <f t="shared" si="30"/>
        <v>14</v>
      </c>
      <c r="D204" s="15" t="str">
        <f t="shared" si="31"/>
        <v>NFX UN Equity</v>
      </c>
      <c r="E204" s="15">
        <f t="shared" si="34"/>
        <v>6</v>
      </c>
      <c r="F204" s="15" t="str">
        <f t="shared" si="32"/>
        <v>HCA UN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PHM UN Equity</v>
      </c>
      <c r="C205" s="15">
        <f t="shared" si="30"/>
        <v>15</v>
      </c>
      <c r="D205" s="15" t="str">
        <f t="shared" si="31"/>
        <v>PHM UN Equity</v>
      </c>
      <c r="E205" s="15">
        <f t="shared" si="34"/>
        <v>7</v>
      </c>
      <c r="F205" s="15" t="str">
        <f t="shared" si="32"/>
        <v>HES UN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HCA UN Equity</v>
      </c>
      <c r="C206" s="15">
        <f t="shared" si="30"/>
        <v>6</v>
      </c>
      <c r="D206" s="15" t="str">
        <f t="shared" si="31"/>
        <v>HCA UN Equity</v>
      </c>
      <c r="E206" s="15">
        <f t="shared" si="34"/>
        <v>8</v>
      </c>
      <c r="F206" s="15" t="str">
        <f t="shared" si="32"/>
        <v>HIG UN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DE UN Equity</v>
      </c>
      <c r="C207" s="15">
        <f t="shared" si="30"/>
        <v>3</v>
      </c>
      <c r="D207" s="15" t="str">
        <f t="shared" si="31"/>
        <v>DE UN Equity</v>
      </c>
      <c r="E207" s="15">
        <f t="shared" si="34"/>
        <v>9</v>
      </c>
      <c r="F207" s="15" t="str">
        <f t="shared" si="32"/>
        <v>JBHT UW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LEN UN Equity</v>
      </c>
      <c r="C208" s="15">
        <f t="shared" si="30"/>
        <v>11</v>
      </c>
      <c r="D208" s="15" t="str">
        <f t="shared" si="31"/>
        <v>LEN UN Equity</v>
      </c>
      <c r="E208" s="15">
        <f t="shared" si="34"/>
        <v>10</v>
      </c>
      <c r="F208" s="15" t="str">
        <f t="shared" si="32"/>
        <v>LB UN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PWR UN Equity</v>
      </c>
      <c r="C209" s="15">
        <f t="shared" si="30"/>
        <v>16</v>
      </c>
      <c r="D209" s="15" t="str">
        <f t="shared" si="31"/>
        <v>PWR UN Equity</v>
      </c>
      <c r="E209" s="15">
        <f t="shared" si="34"/>
        <v>11</v>
      </c>
      <c r="F209" s="15" t="str">
        <f t="shared" si="32"/>
        <v>LEN UN Equity</v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MTB UN Equity</v>
      </c>
      <c r="C210" s="15">
        <f t="shared" si="30"/>
        <v>13</v>
      </c>
      <c r="D210" s="15" t="str">
        <f t="shared" si="31"/>
        <v>MTB UN Equity</v>
      </c>
      <c r="E210" s="15">
        <f t="shared" si="34"/>
        <v>12</v>
      </c>
      <c r="F210" s="15" t="str">
        <f t="shared" si="32"/>
        <v>MOS UN Equity</v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MOS UN Equity</v>
      </c>
      <c r="C211" s="15">
        <f t="shared" si="30"/>
        <v>12</v>
      </c>
      <c r="D211" s="15" t="str">
        <f t="shared" si="31"/>
        <v>MOS UN Equity</v>
      </c>
      <c r="E211" s="15">
        <f t="shared" si="34"/>
        <v>13</v>
      </c>
      <c r="F211" s="15" t="str">
        <f t="shared" si="32"/>
        <v>MTB UN Equity</v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ZZZZZZZ</v>
      </c>
      <c r="C212" s="15">
        <f t="shared" si="30"/>
        <v>36</v>
      </c>
      <c r="D212" s="15" t="str">
        <f t="shared" si="31"/>
        <v>ZZZZZZZ</v>
      </c>
      <c r="E212" s="15">
        <f t="shared" si="34"/>
        <v>14</v>
      </c>
      <c r="F212" s="15" t="str">
        <f t="shared" si="32"/>
        <v>NFX UN Equity</v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ZZZZZZZ</v>
      </c>
      <c r="C213" s="15">
        <f t="shared" si="30"/>
        <v>36</v>
      </c>
      <c r="D213" s="15" t="str">
        <f t="shared" si="31"/>
        <v>ZZZZZZZ</v>
      </c>
      <c r="E213" s="15">
        <f t="shared" si="34"/>
        <v>15</v>
      </c>
      <c r="F213" s="15" t="str">
        <f t="shared" si="32"/>
        <v>PHM UN Equity</v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ZZZZZZZ</v>
      </c>
      <c r="C214" s="15">
        <f t="shared" si="30"/>
        <v>36</v>
      </c>
      <c r="D214" s="15" t="str">
        <f t="shared" si="31"/>
        <v>ZZZZZZZ</v>
      </c>
      <c r="E214" s="15">
        <f t="shared" si="34"/>
        <v>16</v>
      </c>
      <c r="F214" s="15" t="str">
        <f t="shared" si="32"/>
        <v>PWR UN Equity</v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ZZZZZZZ</v>
      </c>
      <c r="C215" s="15">
        <f t="shared" si="30"/>
        <v>36</v>
      </c>
      <c r="D215" s="15" t="str">
        <f t="shared" si="31"/>
        <v>ZZZZZZZ</v>
      </c>
      <c r="E215" s="15">
        <f t="shared" si="34"/>
        <v>17</v>
      </c>
      <c r="F215" s="15" t="str">
        <f t="shared" si="32"/>
        <v/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ZZZZZZZ</v>
      </c>
      <c r="C216" s="15">
        <f t="shared" si="30"/>
        <v>36</v>
      </c>
      <c r="D216" s="15" t="str">
        <f t="shared" si="31"/>
        <v>ZZZZZZZ</v>
      </c>
      <c r="E216" s="15">
        <f t="shared" si="34"/>
        <v>18</v>
      </c>
      <c r="F216" s="15" t="str">
        <f t="shared" si="32"/>
        <v/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DRE UN Equity</v>
      </c>
      <c r="C217" s="15">
        <f t="shared" si="30"/>
        <v>5</v>
      </c>
      <c r="D217" s="15" t="str">
        <f t="shared" si="31"/>
        <v>DRE UN Equity</v>
      </c>
      <c r="E217" s="15">
        <f t="shared" si="34"/>
        <v>19</v>
      </c>
      <c r="F217" s="15" t="str">
        <f t="shared" si="32"/>
        <v/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DPS UN Equity</v>
      </c>
      <c r="C218" s="15">
        <f t="shared" si="30"/>
        <v>4</v>
      </c>
      <c r="D218" s="15" t="str">
        <f t="shared" si="31"/>
        <v>DPS UN Equity</v>
      </c>
      <c r="E218" s="15">
        <f t="shared" si="34"/>
        <v>20</v>
      </c>
      <c r="F218" s="15" t="str">
        <f t="shared" si="32"/>
        <v/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LB UN Equity</v>
      </c>
      <c r="C219" s="15">
        <f t="shared" si="30"/>
        <v>10</v>
      </c>
      <c r="D219" s="15" t="str">
        <f t="shared" si="31"/>
        <v>LB UN Equity</v>
      </c>
      <c r="E219" s="15">
        <f t="shared" si="34"/>
        <v>21</v>
      </c>
      <c r="F219" s="15" t="str">
        <f t="shared" si="32"/>
        <v/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ZZZZZZZ</v>
      </c>
      <c r="C220" s="15">
        <f t="shared" si="30"/>
        <v>36</v>
      </c>
      <c r="D220" s="15" t="str">
        <f t="shared" si="31"/>
        <v>ZZZZZZZ</v>
      </c>
      <c r="E220" s="15">
        <f t="shared" si="34"/>
        <v>22</v>
      </c>
      <c r="F220" s="15" t="str">
        <f t="shared" si="32"/>
        <v/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ZZZZZZZ</v>
      </c>
      <c r="C221" s="15">
        <f t="shared" si="30"/>
        <v>36</v>
      </c>
      <c r="D221" s="15" t="str">
        <f t="shared" si="31"/>
        <v>ZZZZZZZ</v>
      </c>
      <c r="E221" s="15">
        <f t="shared" si="34"/>
        <v>23</v>
      </c>
      <c r="F221" s="15" t="str">
        <f t="shared" si="32"/>
        <v/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ZZZZZZZ</v>
      </c>
      <c r="C222" s="15">
        <f t="shared" si="30"/>
        <v>36</v>
      </c>
      <c r="D222" s="15" t="str">
        <f t="shared" si="31"/>
        <v>ZZZZZZZ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ZZZZZZZ</v>
      </c>
      <c r="C223" s="15">
        <f t="shared" si="30"/>
        <v>36</v>
      </c>
      <c r="D223" s="15" t="str">
        <f t="shared" si="31"/>
        <v>ZZZZZZZ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ZZZZZZZ</v>
      </c>
      <c r="C224" s="15">
        <f t="shared" si="30"/>
        <v>36</v>
      </c>
      <c r="D224" s="15" t="str">
        <f t="shared" si="31"/>
        <v>ZZZZZZZ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17.10.2018</Description0>
    <SirketAnalist xmlns="68a7fc7a-53da-488b-91fa-18c291982698" xsi:nil="true"/>
    <ReportSubCategory xmlns="68a7fc7a-53da-488b-91fa-18c291982698" xsi:nil="true"/>
    <ReportDate xmlns="380cdb1d-a242-4ca6-832c-91492035c7e4">2018-10-17T05:30:58+00:00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11EB747D-F189-468C-854F-2574F4966835}"/>
</file>

<file path=customXml/itemProps2.xml><?xml version="1.0" encoding="utf-8"?>
<ds:datastoreItem xmlns:ds="http://schemas.openxmlformats.org/officeDocument/2006/customXml" ds:itemID="{3C7158E9-0A3D-4D9F-83A0-E8E132D6324F}"/>
</file>

<file path=customXml/itemProps3.xml><?xml version="1.0" encoding="utf-8"?>
<ds:datastoreItem xmlns:ds="http://schemas.openxmlformats.org/officeDocument/2006/customXml" ds:itemID="{A3D2824B-BC0C-4348-A720-C7815E1E262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17.10.2018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2018-10-17T05:05:36Z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